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Steph\Documents\StephTurner\Business\H - Need Response\STTP tools\edited tools\"/>
    </mc:Choice>
  </mc:AlternateContent>
  <xr:revisionPtr revIDLastSave="0" documentId="8_{186695E0-6278-473A-B8E7-F36CCE7769BF}" xr6:coauthVersionLast="45" xr6:coauthVersionMax="45" xr10:uidLastSave="{00000000-0000-0000-0000-000000000000}"/>
  <bookViews>
    <workbookView xWindow="-108" yWindow="-108" windowWidth="23256" windowHeight="12576" xr2:uid="{00000000-000D-0000-FFFF-FFFF00000000}"/>
  </bookViews>
  <sheets>
    <sheet name="HP" sheetId="8" r:id="rId1"/>
    <sheet name="campaign" sheetId="12" r:id="rId2"/>
  </sheets>
  <definedNames>
    <definedName name="_xlnm.Print_Area" localSheetId="1">campaign!$A$1:$AB$276</definedName>
    <definedName name="_xlnm.Print_Area" localSheetId="0">HP!$A$1:$N$1546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255" i="12" l="1"/>
  <c r="F255" i="12" s="1"/>
  <c r="E255" i="12" l="1"/>
  <c r="B1233" i="8" l="1"/>
  <c r="BL1224" i="8" s="1"/>
  <c r="BB200" i="8"/>
  <c r="B199" i="8" s="1"/>
  <c r="BL1216" i="8" l="1"/>
  <c r="BL1220" i="8"/>
  <c r="BB1474" i="8" l="1"/>
  <c r="BB1475" i="8"/>
  <c r="BB1476" i="8"/>
  <c r="BB1477" i="8"/>
  <c r="BB1478" i="8"/>
  <c r="BB1473" i="8"/>
  <c r="BB1295" i="8"/>
  <c r="BB1296" i="8"/>
  <c r="BB1297" i="8"/>
  <c r="BB1294" i="8"/>
  <c r="BB1165" i="8"/>
  <c r="BB1166" i="8"/>
  <c r="BB1167" i="8"/>
  <c r="BB1164" i="8"/>
  <c r="BB1123" i="8"/>
  <c r="BB1124" i="8"/>
  <c r="BB1125" i="8"/>
  <c r="BB1126" i="8"/>
  <c r="BB1127" i="8"/>
  <c r="BB1128" i="8"/>
  <c r="BB1129" i="8"/>
  <c r="BB1130" i="8"/>
  <c r="BB1131" i="8"/>
  <c r="BB1132" i="8"/>
  <c r="BB1133" i="8"/>
  <c r="BB1134" i="8"/>
  <c r="BB1135" i="8"/>
  <c r="BB1122" i="8"/>
  <c r="BB1094" i="8"/>
  <c r="BB1093" i="8"/>
  <c r="BB1092" i="8"/>
  <c r="BB1091" i="8"/>
  <c r="BB1087" i="8"/>
  <c r="BB1088" i="8"/>
  <c r="BB1089" i="8"/>
  <c r="BB1086" i="8"/>
  <c r="BB1080" i="8"/>
  <c r="BB1079" i="8"/>
  <c r="BB1056" i="8"/>
  <c r="BB1055" i="8"/>
  <c r="BS205" i="8"/>
  <c r="BS207" i="8"/>
  <c r="BS209" i="8"/>
  <c r="BS211" i="8"/>
  <c r="BS213" i="8"/>
  <c r="BS215" i="8"/>
  <c r="BS217" i="8"/>
  <c r="BS219" i="8"/>
  <c r="BS221" i="8"/>
  <c r="BS203" i="8"/>
  <c r="BF1182" i="8" l="1"/>
  <c r="BI102" i="8" l="1"/>
  <c r="BQ102" i="8" s="1"/>
  <c r="BI101" i="8"/>
  <c r="BQ101" i="8" s="1"/>
  <c r="BF102" i="8"/>
  <c r="BN102" i="8" s="1"/>
  <c r="BF101" i="8"/>
  <c r="BN101" i="8" s="1"/>
  <c r="B86" i="8" l="1"/>
  <c r="BE1522" i="8"/>
  <c r="BE1521" i="8"/>
  <c r="BE1520" i="8"/>
  <c r="BE1518" i="8"/>
  <c r="BB1524" i="8" l="1"/>
  <c r="BF126" i="8" l="1"/>
  <c r="BE126" i="8"/>
  <c r="BN145" i="8"/>
  <c r="BE123" i="8" s="1"/>
  <c r="BB126" i="8" l="1"/>
  <c r="B126" i="8" s="1"/>
  <c r="BF160" i="8"/>
  <c r="BF161" i="8" s="1"/>
  <c r="BG123" i="8"/>
  <c r="BB123" i="8" s="1"/>
  <c r="B123" i="8" s="1"/>
  <c r="BJ1252" i="8"/>
  <c r="BJ1273" i="8" s="1"/>
  <c r="BJ1248" i="8" l="1"/>
  <c r="BJ1269" i="8" s="1"/>
  <c r="BH1337" i="8"/>
  <c r="BH1431" i="8"/>
  <c r="BJ1244" i="8"/>
  <c r="BJ1265" i="8" s="1"/>
  <c r="BH1244" i="8"/>
  <c r="BJ1256" i="8" s="1"/>
  <c r="BJ1277" i="8" s="1"/>
  <c r="BF1307" i="8"/>
  <c r="BF1421" i="8" s="1"/>
  <c r="BH1256" i="8"/>
  <c r="BH1277" i="8" s="1"/>
  <c r="BB985" i="8"/>
  <c r="B996" i="8" s="1"/>
  <c r="BB983" i="8"/>
  <c r="B989" i="8" s="1"/>
  <c r="BB982" i="8"/>
  <c r="B984" i="8" s="1"/>
  <c r="BB984" i="8"/>
  <c r="B993" i="8" s="1"/>
  <c r="BB981" i="8"/>
  <c r="B981" i="8" s="1"/>
  <c r="BB1185" i="8"/>
  <c r="B1186" i="8" s="1"/>
  <c r="BD1178" i="8"/>
  <c r="BF1180" i="8"/>
  <c r="BE1180" i="8"/>
  <c r="BF1178" i="8"/>
  <c r="BH1178" i="8" s="1"/>
  <c r="BF1173" i="8"/>
  <c r="BD1173" i="8" s="1"/>
  <c r="BD1179" i="8" s="1"/>
  <c r="BE1147" i="8"/>
  <c r="BD1147" i="8"/>
  <c r="BH1252" i="8" l="1"/>
  <c r="BH1273" i="8" s="1"/>
  <c r="BE1273" i="8" s="1"/>
  <c r="BH1265" i="8"/>
  <c r="BF1507" i="8"/>
  <c r="BH1248" i="8"/>
  <c r="BH1260" i="8" s="1"/>
  <c r="BH1281" i="8" s="1"/>
  <c r="BF1310" i="8"/>
  <c r="BC1310" i="8" s="1"/>
  <c r="BF1308" i="8"/>
  <c r="BC1308" i="8" s="1"/>
  <c r="BF1174" i="8"/>
  <c r="BD1180" i="8"/>
  <c r="BB1180" i="8" s="1"/>
  <c r="B1178" i="8" s="1"/>
  <c r="BI1104" i="8"/>
  <c r="BG1104" i="8"/>
  <c r="BE1104" i="8"/>
  <c r="BB1105" i="8"/>
  <c r="BC1104" i="8"/>
  <c r="BE1077" i="8"/>
  <c r="BG1147" i="8" s="1"/>
  <c r="BH1269" i="8" l="1"/>
  <c r="BD1174" i="8"/>
  <c r="BF1175" i="8"/>
  <c r="BI1147" i="8"/>
  <c r="BB1147" i="8" s="1"/>
  <c r="BB1104" i="8"/>
  <c r="B1106" i="8" s="1"/>
  <c r="BB1077" i="8"/>
  <c r="H1077" i="8" s="1"/>
  <c r="BE1500" i="8"/>
  <c r="BE1499" i="8"/>
  <c r="BE1498" i="8"/>
  <c r="BG1497" i="8"/>
  <c r="BH1497" i="8" s="1"/>
  <c r="BI1497" i="8" s="1"/>
  <c r="BJ1497" i="8" s="1"/>
  <c r="BK1497" i="8" s="1"/>
  <c r="BG1411" i="8"/>
  <c r="BH1411" i="8" s="1"/>
  <c r="BI1411" i="8" s="1"/>
  <c r="BJ1411" i="8" s="1"/>
  <c r="BK1411" i="8" s="1"/>
  <c r="BE1414" i="8"/>
  <c r="BE1413" i="8"/>
  <c r="BE1412" i="8"/>
  <c r="BG1315" i="8"/>
  <c r="BH1315" i="8" s="1"/>
  <c r="BI1315" i="8" s="1"/>
  <c r="BJ1315" i="8" s="1"/>
  <c r="BK1315" i="8" s="1"/>
  <c r="BE1319" i="8"/>
  <c r="BE1318" i="8"/>
  <c r="BE1317" i="8"/>
  <c r="BF1176" i="8" l="1"/>
  <c r="BD1175" i="8"/>
  <c r="BB1148" i="8"/>
  <c r="B1144" i="8" s="1"/>
  <c r="BH1326" i="8"/>
  <c r="BE1501" i="8"/>
  <c r="BE1415" i="8"/>
  <c r="BE1320" i="8"/>
  <c r="BF1177" i="8" l="1"/>
  <c r="BD1177" i="8" s="1"/>
  <c r="BD1176" i="8"/>
  <c r="BF1324" i="8"/>
  <c r="BC1324" i="8" s="1"/>
  <c r="BH1419" i="8"/>
  <c r="BF1326" i="8"/>
  <c r="BC1326" i="8" s="1"/>
  <c r="BH1421" i="8"/>
  <c r="BC1421" i="8" s="1"/>
  <c r="BH1507" i="8"/>
  <c r="BF1325" i="8"/>
  <c r="BF1402" i="8"/>
  <c r="BF1403" i="8" s="1"/>
  <c r="BC1403" i="8" s="1"/>
  <c r="BI1418" i="8"/>
  <c r="BI1323" i="8"/>
  <c r="BF1419" i="8"/>
  <c r="BF1505" i="8"/>
  <c r="BC1505" i="8" s="1"/>
  <c r="BH1325" i="8"/>
  <c r="BF1420" i="8"/>
  <c r="BC1420" i="8" s="1"/>
  <c r="BI1504" i="8"/>
  <c r="BF1506" i="8"/>
  <c r="BC1506" i="8" s="1"/>
  <c r="BE1502" i="8"/>
  <c r="BF1504" i="8" s="1"/>
  <c r="BE1416" i="8"/>
  <c r="BF1418" i="8" s="1"/>
  <c r="BF1309" i="8"/>
  <c r="BC1309" i="8" s="1"/>
  <c r="B1317" i="8"/>
  <c r="BE1321" i="8"/>
  <c r="BF1323" i="8" s="1"/>
  <c r="BC1419" i="8" l="1"/>
  <c r="BC1507" i="8"/>
  <c r="BC1418" i="8"/>
  <c r="BC1504" i="8"/>
  <c r="BC1508" i="8" s="1"/>
  <c r="BC1325" i="8"/>
  <c r="BF1490" i="8"/>
  <c r="BF1491" i="8" s="1"/>
  <c r="BF1404" i="8"/>
  <c r="B1411" i="8"/>
  <c r="BC1323" i="8"/>
  <c r="B1319" i="8"/>
  <c r="BF1405" i="8" l="1"/>
  <c r="BC1404" i="8"/>
  <c r="B1413" i="8" s="1"/>
  <c r="BF1492" i="8"/>
  <c r="BC1492" i="8" s="1"/>
  <c r="B1504" i="8" s="1"/>
  <c r="BC1491" i="8"/>
  <c r="B1502" i="8" s="1"/>
  <c r="BC1509" i="8"/>
  <c r="B1509" i="8" s="1"/>
  <c r="BC1422" i="8"/>
  <c r="BC1423" i="8" s="1"/>
  <c r="B1418" i="8" s="1"/>
  <c r="BC1327" i="8"/>
  <c r="BC1329" i="8" s="1"/>
  <c r="B1324" i="8" s="1"/>
  <c r="B1321" i="8"/>
  <c r="BF1493" i="8" l="1"/>
  <c r="BC1493" i="8" s="1"/>
  <c r="B1506" i="8" s="1"/>
  <c r="BC1405" i="8"/>
  <c r="B1415" i="8" s="1"/>
  <c r="BE610" i="8"/>
  <c r="B615" i="8" s="1"/>
  <c r="BE605" i="8"/>
  <c r="BE607" i="8"/>
  <c r="BE606" i="8"/>
  <c r="BB1139" i="8" l="1"/>
  <c r="BB1138" i="8"/>
  <c r="BB1137" i="8"/>
  <c r="BB1070" i="8"/>
  <c r="BB1069" i="8"/>
  <c r="BB1066" i="8"/>
  <c r="BB1065" i="8"/>
  <c r="BB1060" i="8"/>
  <c r="BB1059" i="8"/>
  <c r="B1059" i="8" s="1"/>
  <c r="BB180" i="8"/>
  <c r="BB179" i="8"/>
  <c r="BB178" i="8"/>
  <c r="BB177" i="8"/>
  <c r="BB176" i="8"/>
  <c r="BB175" i="8"/>
  <c r="BB173" i="8"/>
  <c r="BB172" i="8"/>
  <c r="BB170" i="8"/>
  <c r="BB169" i="8"/>
  <c r="BB168" i="8"/>
  <c r="BB167" i="8"/>
  <c r="BB161" i="8"/>
  <c r="BH160" i="8"/>
  <c r="BB157" i="8"/>
  <c r="BB156" i="8"/>
  <c r="BB155" i="8"/>
  <c r="BB154" i="8"/>
  <c r="BB153" i="8"/>
  <c r="BB152" i="8"/>
  <c r="BL151" i="8"/>
  <c r="BK151" i="8"/>
  <c r="BJ151" i="8"/>
  <c r="BI151" i="8"/>
  <c r="BH151" i="8"/>
  <c r="BG151" i="8"/>
  <c r="BF151" i="8"/>
  <c r="BE151" i="8"/>
  <c r="BB151" i="8" s="1"/>
  <c r="BB150" i="8"/>
  <c r="H132" i="8" s="1"/>
  <c r="BB149" i="8"/>
  <c r="BB148" i="8"/>
  <c r="BB147" i="8"/>
  <c r="BB146" i="8"/>
  <c r="BL145" i="8"/>
  <c r="BK145" i="8"/>
  <c r="BJ145" i="8"/>
  <c r="BI145" i="8"/>
  <c r="BH145" i="8"/>
  <c r="BG145" i="8"/>
  <c r="BF145" i="8"/>
  <c r="BE145" i="8"/>
  <c r="BL102" i="8" l="1"/>
  <c r="BL101" i="8"/>
  <c r="BJ160" i="8"/>
  <c r="BL160" i="8" s="1"/>
  <c r="BH1182" i="8" l="1"/>
  <c r="BD1182" i="8" s="1"/>
  <c r="BB1182" i="8" s="1"/>
  <c r="B1182" i="8" s="1"/>
  <c r="BB160" i="8"/>
  <c r="E1171" i="8" l="1"/>
  <c r="B1170" i="8"/>
  <c r="K1163" i="8" s="1"/>
  <c r="B1055" i="8"/>
  <c r="B1137" i="8"/>
  <c r="L1130" i="8"/>
  <c r="F1130" i="8"/>
  <c r="H1128" i="8"/>
  <c r="B1128" i="8"/>
  <c r="H1096" i="8"/>
  <c r="B1091" i="8"/>
  <c r="H1079" i="8"/>
  <c r="B1069" i="8"/>
  <c r="H1065" i="8"/>
  <c r="C1497" i="8"/>
  <c r="C1494" i="8"/>
  <c r="C1491" i="8"/>
  <c r="C1487" i="8"/>
  <c r="C1484" i="8"/>
  <c r="C1481" i="8"/>
  <c r="BM1468" i="8"/>
  <c r="BM1464" i="8"/>
  <c r="BM1460" i="8"/>
  <c r="BM1456" i="8"/>
  <c r="BM1452" i="8"/>
  <c r="BM1447" i="8"/>
  <c r="BM1443" i="8"/>
  <c r="BM1439" i="8"/>
  <c r="BM1435" i="8"/>
  <c r="BM1431" i="8"/>
  <c r="BH1452" i="8"/>
  <c r="BH1392" i="8"/>
  <c r="BG1392" i="8"/>
  <c r="BF1392" i="8"/>
  <c r="BE1392" i="8"/>
  <c r="BB1392" i="8" s="1"/>
  <c r="BH1391" i="8"/>
  <c r="BG1391" i="8"/>
  <c r="BF1391" i="8"/>
  <c r="BE1391" i="8"/>
  <c r="BB1391" i="8" s="1"/>
  <c r="BH1390" i="8"/>
  <c r="BG1390" i="8"/>
  <c r="BF1390" i="8"/>
  <c r="BE1390" i="8"/>
  <c r="BB1390" i="8" s="1"/>
  <c r="BH1389" i="8"/>
  <c r="BG1389" i="8"/>
  <c r="BF1389" i="8"/>
  <c r="BE1389" i="8"/>
  <c r="BB1389" i="8" s="1"/>
  <c r="BM1374" i="8"/>
  <c r="BM1370" i="8"/>
  <c r="BM1366" i="8"/>
  <c r="BM1362" i="8"/>
  <c r="BM1358" i="8"/>
  <c r="BM1353" i="8"/>
  <c r="BM1349" i="8"/>
  <c r="BM1345" i="8"/>
  <c r="BM1341" i="8"/>
  <c r="BM1337" i="8"/>
  <c r="BH1358" i="8"/>
  <c r="I1307" i="8"/>
  <c r="I1294" i="8"/>
  <c r="B1307" i="8"/>
  <c r="B1294" i="8"/>
  <c r="BE1225" i="8"/>
  <c r="J1222" i="8" s="1"/>
  <c r="BJ1224" i="8"/>
  <c r="BE1221" i="8"/>
  <c r="F1222" i="8" s="1"/>
  <c r="BJ1220" i="8"/>
  <c r="BE1217" i="8"/>
  <c r="B1222" i="8" s="1"/>
  <c r="BJ1216" i="8"/>
  <c r="BH1216" i="8" s="1"/>
  <c r="BT829" i="8"/>
  <c r="BT826" i="8"/>
  <c r="BD770" i="8"/>
  <c r="BB770" i="8"/>
  <c r="BD769" i="8"/>
  <c r="BB769" i="8"/>
  <c r="BD768" i="8"/>
  <c r="BB768" i="8"/>
  <c r="BD767" i="8"/>
  <c r="BB767" i="8"/>
  <c r="BD766" i="8"/>
  <c r="BB766" i="8"/>
  <c r="BD765" i="8"/>
  <c r="BB765" i="8"/>
  <c r="BD764" i="8"/>
  <c r="BB764" i="8"/>
  <c r="BD763" i="8"/>
  <c r="BB763" i="8"/>
  <c r="BD762" i="8"/>
  <c r="BB762" i="8"/>
  <c r="BD761" i="8"/>
  <c r="BB761" i="8"/>
  <c r="BD760" i="8"/>
  <c r="BB760" i="8"/>
  <c r="BL1171" i="8"/>
  <c r="BK1171" i="8"/>
  <c r="BJ1171" i="8"/>
  <c r="BI1171" i="8"/>
  <c r="BH1171" i="8"/>
  <c r="BG1171" i="8"/>
  <c r="BF1171" i="8"/>
  <c r="BE1171" i="8"/>
  <c r="BB1171" i="8" s="1"/>
  <c r="BL1170" i="8"/>
  <c r="BK1170" i="8"/>
  <c r="BJ1170" i="8"/>
  <c r="BI1170" i="8"/>
  <c r="BH1170" i="8"/>
  <c r="BG1170" i="8"/>
  <c r="BF1170" i="8"/>
  <c r="BE1170" i="8"/>
  <c r="BB1170" i="8" s="1"/>
  <c r="BL1169" i="8"/>
  <c r="BK1169" i="8"/>
  <c r="BJ1169" i="8"/>
  <c r="BI1169" i="8"/>
  <c r="BH1169" i="8"/>
  <c r="BG1169" i="8"/>
  <c r="BF1169" i="8"/>
  <c r="BE1169" i="8"/>
  <c r="BB1169" i="8" s="1"/>
  <c r="BL1168" i="8"/>
  <c r="BK1168" i="8"/>
  <c r="BJ1168" i="8"/>
  <c r="BI1168" i="8"/>
  <c r="BH1168" i="8"/>
  <c r="BG1168" i="8"/>
  <c r="BF1168" i="8"/>
  <c r="BE1168" i="8"/>
  <c r="BB1168" i="8" s="1"/>
  <c r="E1163" i="8"/>
  <c r="H1170" i="8" s="1"/>
  <c r="B1164" i="8"/>
  <c r="K1171" i="8" s="1"/>
  <c r="J1137" i="8"/>
  <c r="F1137" i="8"/>
  <c r="J1130" i="8"/>
  <c r="H1130" i="8"/>
  <c r="D1130" i="8"/>
  <c r="B1130" i="8"/>
  <c r="L1128" i="8"/>
  <c r="J1128" i="8"/>
  <c r="F1128" i="8"/>
  <c r="D1128" i="8"/>
  <c r="H1091" i="8"/>
  <c r="B1096" i="8"/>
  <c r="M1090" i="8"/>
  <c r="K1086" i="8"/>
  <c r="H1087" i="8"/>
  <c r="E1087" i="8"/>
  <c r="B1086" i="8"/>
  <c r="M1085" i="8"/>
  <c r="B1079" i="8"/>
  <c r="M1078" i="8"/>
  <c r="H1069" i="8"/>
  <c r="BX1068" i="8"/>
  <c r="M1068" i="8"/>
  <c r="B1065" i="8"/>
  <c r="BX1064" i="8"/>
  <c r="M1064" i="8"/>
  <c r="H1059" i="8"/>
  <c r="BL1058" i="8"/>
  <c r="BL1064" i="8" s="1"/>
  <c r="BL1068" i="8" s="1"/>
  <c r="BL1078" i="8" s="1"/>
  <c r="BL1085" i="8" s="1"/>
  <c r="BL1090" i="8" s="1"/>
  <c r="BL1120" i="8" s="1"/>
  <c r="BL1163" i="8" s="1"/>
  <c r="BL1293" i="8" s="1"/>
  <c r="BL1388" i="8" s="1"/>
  <c r="BL1472" i="8" s="1"/>
  <c r="BK1058" i="8"/>
  <c r="BK1064" i="8" s="1"/>
  <c r="BK1068" i="8" s="1"/>
  <c r="BK1078" i="8" s="1"/>
  <c r="BK1085" i="8" s="1"/>
  <c r="BK1090" i="8" s="1"/>
  <c r="BK1120" i="8" s="1"/>
  <c r="BK1163" i="8" s="1"/>
  <c r="BK1293" i="8" s="1"/>
  <c r="BK1388" i="8" s="1"/>
  <c r="BK1472" i="8" s="1"/>
  <c r="BJ1058" i="8"/>
  <c r="BJ1064" i="8" s="1"/>
  <c r="BJ1068" i="8" s="1"/>
  <c r="BJ1078" i="8" s="1"/>
  <c r="BJ1085" i="8" s="1"/>
  <c r="BJ1090" i="8" s="1"/>
  <c r="BJ1120" i="8" s="1"/>
  <c r="BJ1163" i="8" s="1"/>
  <c r="BJ1293" i="8" s="1"/>
  <c r="BJ1388" i="8" s="1"/>
  <c r="BJ1472" i="8" s="1"/>
  <c r="BI1058" i="8"/>
  <c r="BI1064" i="8" s="1"/>
  <c r="BI1068" i="8" s="1"/>
  <c r="BI1078" i="8" s="1"/>
  <c r="BI1085" i="8" s="1"/>
  <c r="BI1090" i="8" s="1"/>
  <c r="BI1120" i="8" s="1"/>
  <c r="BI1163" i="8" s="1"/>
  <c r="BI1293" i="8" s="1"/>
  <c r="BI1388" i="8" s="1"/>
  <c r="BI1472" i="8" s="1"/>
  <c r="BH1058" i="8"/>
  <c r="BH1064" i="8" s="1"/>
  <c r="BH1068" i="8" s="1"/>
  <c r="BH1078" i="8" s="1"/>
  <c r="BH1085" i="8" s="1"/>
  <c r="BH1090" i="8" s="1"/>
  <c r="BH1120" i="8" s="1"/>
  <c r="BH1163" i="8" s="1"/>
  <c r="BH1293" i="8" s="1"/>
  <c r="BH1388" i="8" s="1"/>
  <c r="BH1472" i="8" s="1"/>
  <c r="BG1058" i="8"/>
  <c r="BG1064" i="8" s="1"/>
  <c r="BG1068" i="8" s="1"/>
  <c r="BG1078" i="8" s="1"/>
  <c r="BG1085" i="8" s="1"/>
  <c r="BG1090" i="8" s="1"/>
  <c r="BG1120" i="8" s="1"/>
  <c r="BG1163" i="8" s="1"/>
  <c r="BG1293" i="8" s="1"/>
  <c r="BG1388" i="8" s="1"/>
  <c r="BG1472" i="8" s="1"/>
  <c r="BF1058" i="8"/>
  <c r="BF1064" i="8" s="1"/>
  <c r="BF1068" i="8" s="1"/>
  <c r="BF1078" i="8" s="1"/>
  <c r="BF1085" i="8" s="1"/>
  <c r="BF1090" i="8" s="1"/>
  <c r="BF1120" i="8" s="1"/>
  <c r="BF1163" i="8" s="1"/>
  <c r="BF1293" i="8" s="1"/>
  <c r="BF1388" i="8" s="1"/>
  <c r="BF1472" i="8" s="1"/>
  <c r="BE1058" i="8"/>
  <c r="BE1064" i="8" s="1"/>
  <c r="BE1068" i="8" s="1"/>
  <c r="BE1078" i="8" s="1"/>
  <c r="BE1085" i="8" s="1"/>
  <c r="BE1090" i="8" s="1"/>
  <c r="BE1120" i="8" s="1"/>
  <c r="BE1163" i="8" s="1"/>
  <c r="BE1293" i="8" s="1"/>
  <c r="BE1388" i="8" s="1"/>
  <c r="BE1472" i="8" s="1"/>
  <c r="M1058" i="8"/>
  <c r="CA1057" i="8"/>
  <c r="BX1057" i="8"/>
  <c r="CA1056" i="8"/>
  <c r="BX1056" i="8"/>
  <c r="H1055" i="8"/>
  <c r="H1164" i="8" l="1"/>
  <c r="B1388" i="8"/>
  <c r="B1401" i="8"/>
  <c r="I1388" i="8"/>
  <c r="I1401" i="8"/>
  <c r="BE1244" i="8"/>
  <c r="I1244" i="8" s="1"/>
  <c r="BJ1337" i="8"/>
  <c r="BE1337" i="8" s="1"/>
  <c r="I1337" i="8" s="1"/>
  <c r="BE1265" i="8"/>
  <c r="I1265" i="8" s="1"/>
  <c r="BH1341" i="8"/>
  <c r="BH1345" i="8" s="1"/>
  <c r="BV1056" i="8"/>
  <c r="BW1061" i="8" s="1"/>
  <c r="BV1057" i="8"/>
  <c r="BW1062" i="8" s="1"/>
  <c r="BH1435" i="8"/>
  <c r="BJ1435" i="8" s="1"/>
  <c r="BE1435" i="8" s="1"/>
  <c r="I1435" i="8" s="1"/>
  <c r="BJ1431" i="8"/>
  <c r="BE1431" i="8" s="1"/>
  <c r="I1431" i="8" s="1"/>
  <c r="BD772" i="8"/>
  <c r="BB772" i="8"/>
  <c r="BH1220" i="8"/>
  <c r="BE1216" i="8"/>
  <c r="B1216" i="8" s="1"/>
  <c r="BH1362" i="8"/>
  <c r="BH1456" i="8"/>
  <c r="BJ1452" i="8"/>
  <c r="BE1452" i="8" s="1"/>
  <c r="I1452" i="8" s="1"/>
  <c r="BJ1358" i="8"/>
  <c r="BE1358" i="8" s="1"/>
  <c r="I1358" i="8" s="1"/>
  <c r="M268" i="8"/>
  <c r="B268" i="8"/>
  <c r="BF109" i="8"/>
  <c r="BF113" i="8"/>
  <c r="BU264" i="8"/>
  <c r="BU261" i="8"/>
  <c r="BU258" i="8"/>
  <c r="BU255" i="8"/>
  <c r="BU252" i="8"/>
  <c r="BU249" i="8"/>
  <c r="BU246" i="8"/>
  <c r="BU243" i="8"/>
  <c r="BX270" i="8"/>
  <c r="BY270" i="8"/>
  <c r="BZ270" i="8"/>
  <c r="BW270" i="8"/>
  <c r="N66" i="8"/>
  <c r="A66" i="8"/>
  <c r="BB660" i="8"/>
  <c r="BB659" i="8"/>
  <c r="BB658" i="8"/>
  <c r="BB657" i="8"/>
  <c r="BB214" i="8"/>
  <c r="BB213" i="8"/>
  <c r="BB212" i="8"/>
  <c r="BB211" i="8"/>
  <c r="BT273" i="8"/>
  <c r="BT276" i="8"/>
  <c r="BQ205" i="8"/>
  <c r="BQ207" i="8"/>
  <c r="BQ209" i="8"/>
  <c r="BQ211" i="8"/>
  <c r="BQ213" i="8"/>
  <c r="BQ215" i="8"/>
  <c r="BQ217" i="8"/>
  <c r="BQ219" i="8"/>
  <c r="BQ221" i="8"/>
  <c r="BQ203" i="8"/>
  <c r="BT205" i="8"/>
  <c r="BT207" i="8"/>
  <c r="BT209" i="8"/>
  <c r="BT211" i="8"/>
  <c r="BT213" i="8"/>
  <c r="BT215" i="8"/>
  <c r="BT217" i="8"/>
  <c r="BT219" i="8"/>
  <c r="BT221" i="8"/>
  <c r="BT203" i="8"/>
  <c r="BB775" i="8" l="1"/>
  <c r="B772" i="8" s="1"/>
  <c r="BE1269" i="8"/>
  <c r="I1269" i="8" s="1"/>
  <c r="BH1439" i="8"/>
  <c r="BH1443" i="8" s="1"/>
  <c r="BJ1341" i="8"/>
  <c r="BE1341" i="8" s="1"/>
  <c r="I1341" i="8" s="1"/>
  <c r="BE106" i="8"/>
  <c r="BB182" i="8" s="1"/>
  <c r="B180" i="8" s="1"/>
  <c r="BE107" i="8"/>
  <c r="E753" i="8"/>
  <c r="E749" i="8"/>
  <c r="B756" i="8"/>
  <c r="B752" i="8"/>
  <c r="B748" i="8"/>
  <c r="E756" i="8"/>
  <c r="E752" i="8"/>
  <c r="E748" i="8"/>
  <c r="B755" i="8"/>
  <c r="B751" i="8"/>
  <c r="B747" i="8"/>
  <c r="E754" i="8"/>
  <c r="B749" i="8"/>
  <c r="E755" i="8"/>
  <c r="E751" i="8"/>
  <c r="E747" i="8"/>
  <c r="B754" i="8"/>
  <c r="B750" i="8"/>
  <c r="E750" i="8"/>
  <c r="B753" i="8"/>
  <c r="L753" i="8"/>
  <c r="L752" i="8"/>
  <c r="L755" i="8"/>
  <c r="L751" i="8"/>
  <c r="I755" i="8"/>
  <c r="I751" i="8"/>
  <c r="L747" i="8"/>
  <c r="L754" i="8"/>
  <c r="L750" i="8"/>
  <c r="I754" i="8"/>
  <c r="I750" i="8"/>
  <c r="I756" i="8"/>
  <c r="L749" i="8"/>
  <c r="I753" i="8"/>
  <c r="I749" i="8"/>
  <c r="I748" i="8"/>
  <c r="L756" i="8"/>
  <c r="I752" i="8"/>
  <c r="L748" i="8"/>
  <c r="I747" i="8"/>
  <c r="BH1460" i="8"/>
  <c r="BJ1456" i="8"/>
  <c r="BE1248" i="8"/>
  <c r="I1248" i="8" s="1"/>
  <c r="BH1366" i="8"/>
  <c r="BJ1362" i="8"/>
  <c r="BE1362" i="8" s="1"/>
  <c r="I1362" i="8" s="1"/>
  <c r="BH1349" i="8"/>
  <c r="BJ1345" i="8"/>
  <c r="BE1345" i="8" s="1"/>
  <c r="I1345" i="8" s="1"/>
  <c r="BH1224" i="8"/>
  <c r="BE1224" i="8" s="1"/>
  <c r="J1216" i="8" s="1"/>
  <c r="BE1220" i="8"/>
  <c r="F1216" i="8" s="1"/>
  <c r="BU268" i="8"/>
  <c r="BQ224" i="8"/>
  <c r="BX227" i="8"/>
  <c r="BW227" i="8"/>
  <c r="BS224" i="8"/>
  <c r="BJ620" i="8" l="1"/>
  <c r="BL620" i="8"/>
  <c r="BE1456" i="8"/>
  <c r="I1456" i="8" s="1"/>
  <c r="BJ1439" i="8"/>
  <c r="BE1439" i="8" s="1"/>
  <c r="I1439" i="8" s="1"/>
  <c r="BH1353" i="8"/>
  <c r="BE1353" i="8" s="1"/>
  <c r="I1353" i="8" s="1"/>
  <c r="BJ1349" i="8"/>
  <c r="BE1349" i="8" s="1"/>
  <c r="I1349" i="8" s="1"/>
  <c r="BH1464" i="8"/>
  <c r="BJ1460" i="8"/>
  <c r="BE1460" i="8" s="1"/>
  <c r="I1460" i="8" s="1"/>
  <c r="BH1370" i="8"/>
  <c r="BJ1366" i="8"/>
  <c r="BE1366" i="8" s="1"/>
  <c r="I1366" i="8" s="1"/>
  <c r="BH1447" i="8"/>
  <c r="BE1447" i="8" s="1"/>
  <c r="I1447" i="8" s="1"/>
  <c r="BJ1443" i="8"/>
  <c r="BE1443" i="8" s="1"/>
  <c r="I1443" i="8" s="1"/>
  <c r="BE1252" i="8"/>
  <c r="I1252" i="8" s="1"/>
  <c r="BX266" i="8"/>
  <c r="BT266" i="8" s="1"/>
  <c r="C268" i="8" s="1"/>
  <c r="BY227" i="8"/>
  <c r="BF76" i="8"/>
  <c r="BF75" i="8"/>
  <c r="I1273" i="8" l="1"/>
  <c r="BF67" i="8"/>
  <c r="B66" i="8" s="1"/>
  <c r="BF70" i="8"/>
  <c r="B68" i="8" s="1"/>
  <c r="BF72" i="8"/>
  <c r="B80" i="8" s="1"/>
  <c r="BF71" i="8"/>
  <c r="B74" i="8" s="1"/>
  <c r="BH620" i="8"/>
  <c r="BE612" i="8" s="1"/>
  <c r="B619" i="8" s="1"/>
  <c r="BH1374" i="8"/>
  <c r="BE1374" i="8" s="1"/>
  <c r="I1374" i="8" s="1"/>
  <c r="BJ1370" i="8"/>
  <c r="BE1370" i="8" s="1"/>
  <c r="I1370" i="8" s="1"/>
  <c r="BE1281" i="8"/>
  <c r="I1282" i="8" s="1"/>
  <c r="BH1468" i="8"/>
  <c r="BE1468" i="8" s="1"/>
  <c r="I1468" i="8" s="1"/>
  <c r="BJ1464" i="8"/>
  <c r="BE1464" i="8" s="1"/>
  <c r="I1464" i="8" s="1"/>
  <c r="BE1256" i="8"/>
  <c r="I1256" i="8" s="1"/>
  <c r="BE1260" i="8"/>
  <c r="I1260" i="8" s="1"/>
  <c r="BD102" i="8"/>
  <c r="B164" i="8"/>
  <c r="CA227" i="8"/>
  <c r="BT224" i="8" s="1"/>
  <c r="BZ227" i="8"/>
  <c r="BD101" i="8"/>
  <c r="K144" i="8"/>
  <c r="H144" i="8"/>
  <c r="K140" i="8"/>
  <c r="H140" i="8"/>
  <c r="K136" i="8"/>
  <c r="H136" i="8"/>
  <c r="B145" i="8"/>
  <c r="B141" i="8"/>
  <c r="B137" i="8"/>
  <c r="B133" i="8"/>
  <c r="BE656" i="8"/>
  <c r="BB215" i="8"/>
  <c r="BB216" i="8"/>
  <c r="BB217" i="8"/>
  <c r="BB218" i="8"/>
  <c r="BL656" i="8"/>
  <c r="BG656" i="8"/>
  <c r="BH656" i="8"/>
  <c r="BI656" i="8"/>
  <c r="BJ656" i="8"/>
  <c r="BK656" i="8"/>
  <c r="BF656" i="8"/>
  <c r="BE1277" i="8" l="1"/>
  <c r="I1277" i="8" s="1"/>
  <c r="BT225" i="8"/>
  <c r="K132" i="8"/>
  <c r="BW260" i="8"/>
  <c r="BW248" i="8"/>
  <c r="BW257" i="8"/>
  <c r="BW245" i="8"/>
  <c r="BW242" i="8"/>
  <c r="BW263" i="8"/>
  <c r="BW254" i="8"/>
  <c r="BW251" i="8"/>
  <c r="BY263" i="8"/>
  <c r="BY251" i="8"/>
  <c r="BY260" i="8"/>
  <c r="BY248" i="8"/>
  <c r="BY257" i="8"/>
  <c r="BY245" i="8"/>
  <c r="BY254" i="8"/>
  <c r="B160" i="8"/>
  <c r="BY242" i="8"/>
  <c r="BX228" i="8"/>
  <c r="BT251" i="8" l="1"/>
  <c r="B254" i="8" s="1"/>
  <c r="BT245" i="8"/>
  <c r="B248" i="8" s="1"/>
  <c r="BT257" i="8"/>
  <c r="B260" i="8" s="1"/>
  <c r="BT254" i="8"/>
  <c r="B257" i="8" s="1"/>
  <c r="BT263" i="8"/>
  <c r="B266" i="8" s="1"/>
  <c r="BT248" i="8"/>
  <c r="B251" i="8" s="1"/>
  <c r="BT242" i="8"/>
  <c r="B245" i="8" s="1"/>
  <c r="BT260" i="8"/>
  <c r="B263" i="8" s="1"/>
  <c r="BZ228" i="8"/>
  <c r="BT228" i="8" s="1"/>
  <c r="C223" i="8" s="1"/>
  <c r="BX229" i="8"/>
  <c r="BT229" i="8" s="1"/>
  <c r="B22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M1543" authorId="0" shapeId="0" xr:uid="{155A5AB2-9B5A-41E7-8AE4-CA6576FDA0BB}">
      <text>
        <r>
          <rPr>
            <b/>
            <sz val="12"/>
            <color indexed="81"/>
            <rFont val="Tahoma"/>
            <family val="2"/>
          </rPr>
          <t>How to save your personalized version of this to a PDF</t>
        </r>
        <r>
          <rPr>
            <sz val="9"/>
            <color indexed="81"/>
            <rFont val="Tahoma"/>
            <family val="2"/>
          </rPr>
          <t xml:space="preserve">
</t>
        </r>
        <r>
          <rPr>
            <sz val="11"/>
            <color indexed="81"/>
            <rFont val="Tahoma"/>
            <family val="2"/>
          </rPr>
          <t xml:space="preserve">1. Click the File menu (upper left).
2. Click Save As (in the list of options).
3. Click Browse to choose a location to keep your saved PDF.
4. Click on the file name highlighted in blue to change the name of this personalized version.
5. Click on Excel Workbook below the file name, then select PDF from the dropdown list.
6. Click on the Save button (lower right, to the left of the Cancel button).
That's all there is to it. Now you have a saved copy of how you answered the Interactives. Now you can change the Interactives again, and save those to another file name. </t>
        </r>
        <r>
          <rPr>
            <sz val="9"/>
            <color indexed="81"/>
            <rFont val="Tahoma"/>
            <family val="2"/>
          </rPr>
          <t xml:space="preserve">
</t>
        </r>
        <r>
          <rPr>
            <sz val="9"/>
            <color indexed="20"/>
            <rFont val="Tahoma"/>
            <family val="2"/>
          </rPr>
          <t>[NOTE: these instructions sit outside the print area, so will not be included.]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N37" authorId="0" shapeId="0" xr:uid="{E6E4F092-FC8D-4730-9526-4AF610D40AE8}">
      <text>
        <r>
          <rPr>
            <sz val="9"/>
            <color indexed="81"/>
            <rFont val="Tahoma"/>
            <family val="2"/>
          </rPr>
          <t xml:space="preserve">
</t>
        </r>
      </text>
    </comment>
    <comment ref="AB73" authorId="0" shapeId="0" xr:uid="{EA436527-07BF-4F4D-B7E6-A1C94137F4C3}">
      <text>
        <r>
          <rPr>
            <sz val="9"/>
            <color indexed="81"/>
            <rFont val="Tahoma"/>
            <family val="2"/>
          </rPr>
          <t xml:space="preserve">
</t>
        </r>
      </text>
    </comment>
    <comment ref="N86" authorId="0" shapeId="0" xr:uid="{3DC4AC7F-3A1A-4C5A-9B5F-7B108A695C94}">
      <text/>
    </comment>
    <comment ref="N115" authorId="0" shapeId="0" xr:uid="{FF02666F-0606-46AA-B9D7-C4249FA89953}">
      <text/>
    </comment>
    <comment ref="AB115" authorId="0" shapeId="0" xr:uid="{F6320BE5-FC04-4EEC-92FF-F080DFDAEF17}">
      <text/>
    </comment>
    <comment ref="N156" authorId="0" shapeId="0" xr:uid="{02AF800C-EC59-4938-8A6F-85B1ECD3A8DA}">
      <text/>
    </comment>
    <comment ref="AB156" authorId="0" shapeId="0" xr:uid="{27327B76-1FF3-4D19-A990-5B691FCA9952}">
      <text/>
    </comment>
    <comment ref="N197" authorId="0" shapeId="0" xr:uid="{F6703D98-A005-42C0-A507-EA29F58C484D}">
      <text/>
    </comment>
    <comment ref="N237" authorId="0" shapeId="0" xr:uid="{6134626F-6565-4EBB-859D-B1D5976418B1}">
      <text/>
    </comment>
    <comment ref="AB237" authorId="0" shapeId="0" xr:uid="{2F5399FB-F367-439C-9004-206FC57DDFFC}">
      <text/>
    </comment>
  </commentList>
</comments>
</file>

<file path=xl/sharedStrings.xml><?xml version="1.0" encoding="utf-8"?>
<sst xmlns="http://schemas.openxmlformats.org/spreadsheetml/2006/main" count="2016" uniqueCount="1279">
  <si>
    <t>Your self-needs</t>
  </si>
  <si>
    <t>Your social-needs</t>
  </si>
  <si>
    <t>Your psychosocial orientation</t>
  </si>
  <si>
    <t/>
  </si>
  <si>
    <t>ARGUE</t>
  </si>
  <si>
    <t>or</t>
  </si>
  <si>
    <t>LISTEN</t>
  </si>
  <si>
    <t>REJECT</t>
  </si>
  <si>
    <t>AFFIRM</t>
  </si>
  <si>
    <t>DEMAND</t>
  </si>
  <si>
    <t>OFFER</t>
  </si>
  <si>
    <t>unmet social-need</t>
  </si>
  <si>
    <t>guarded self-need</t>
  </si>
  <si>
    <t>guarded social-need</t>
  </si>
  <si>
    <t>unmet self-need</t>
  </si>
  <si>
    <t>VISIBLE EXPRESSION</t>
  </si>
  <si>
    <t>VULNERABLE NEEDS</t>
  </si>
  <si>
    <t>OPEN BORDERS</t>
  </si>
  <si>
    <t>RELAX BORDERS</t>
  </si>
  <si>
    <t>social progressive</t>
  </si>
  <si>
    <t>center left liberal</t>
  </si>
  <si>
    <t>new right reactionary</t>
  </si>
  <si>
    <t>far right or alt-right</t>
  </si>
  <si>
    <t>center right conservative</t>
  </si>
  <si>
    <t>Lateral array</t>
  </si>
  <si>
    <t>your stronger political claim</t>
  </si>
  <si>
    <t>their stronger political claim</t>
  </si>
  <si>
    <t>their weaker political claim</t>
  </si>
  <si>
    <t>your weaker political claim</t>
  </si>
  <si>
    <t>weaker political claim</t>
  </si>
  <si>
    <t>AUTHENTIC INDIVIDUALITY</t>
  </si>
  <si>
    <t>SOCIETAL INCLUSION</t>
  </si>
  <si>
    <t>PERSONAL SECURITY</t>
  </si>
  <si>
    <t>GROUP COHESION</t>
  </si>
  <si>
    <r>
      <rPr>
        <b/>
        <sz val="10"/>
        <color rgb="FF00B050"/>
        <rFont val="Arial Narrow"/>
        <family val="2"/>
      </rPr>
      <t>more resolved</t>
    </r>
    <r>
      <rPr>
        <b/>
        <sz val="10"/>
        <color theme="1"/>
        <rFont val="Arial Narrow"/>
        <family val="2"/>
      </rPr>
      <t xml:space="preserve"> self-need</t>
    </r>
  </si>
  <si>
    <r>
      <rPr>
        <b/>
        <sz val="10"/>
        <color rgb="FFFFFF00"/>
        <rFont val="Arial Narrow"/>
        <family val="2"/>
      </rPr>
      <t>less resolved</t>
    </r>
    <r>
      <rPr>
        <b/>
        <sz val="10"/>
        <color theme="1"/>
        <rFont val="Arial Narrow"/>
        <family val="2"/>
      </rPr>
      <t xml:space="preserve"> social-need</t>
    </r>
  </si>
  <si>
    <r>
      <rPr>
        <b/>
        <sz val="10"/>
        <color rgb="FFFFFF00"/>
        <rFont val="Arial Narrow"/>
        <family val="2"/>
      </rPr>
      <t>less resolved</t>
    </r>
    <r>
      <rPr>
        <b/>
        <sz val="10"/>
        <color theme="1"/>
        <rFont val="Arial Narrow"/>
        <family val="2"/>
      </rPr>
      <t xml:space="preserve"> self-need</t>
    </r>
  </si>
  <si>
    <r>
      <rPr>
        <b/>
        <sz val="10"/>
        <color rgb="FF00B050"/>
        <rFont val="Arial Narrow"/>
        <family val="2"/>
      </rPr>
      <t>more resolved</t>
    </r>
    <r>
      <rPr>
        <b/>
        <sz val="10"/>
        <color theme="1"/>
        <rFont val="Arial Narrow"/>
        <family val="2"/>
      </rPr>
      <t xml:space="preserve"> social-need</t>
    </r>
  </si>
  <si>
    <t xml:space="preserve">Are you economically secure? </t>
  </si>
  <si>
    <t xml:space="preserve">Are they economically secure? </t>
  </si>
  <si>
    <t>Access to mental health supports?</t>
  </si>
  <si>
    <t>Influence more than influenced?</t>
  </si>
  <si>
    <r>
      <rPr>
        <b/>
        <sz val="11"/>
        <color theme="1"/>
        <rFont val="Arial Narrow"/>
        <family val="2"/>
      </rPr>
      <t>Leaning politically</t>
    </r>
    <r>
      <rPr>
        <sz val="11"/>
        <color theme="1"/>
        <rFont val="Arial Narrow"/>
        <family val="2"/>
      </rPr>
      <t>:</t>
    </r>
  </si>
  <si>
    <t>yes</t>
  </si>
  <si>
    <t>no</t>
  </si>
  <si>
    <t>You have quality health security?</t>
  </si>
  <si>
    <t>They have quality health security?</t>
  </si>
  <si>
    <t>Live in a stable, supportive setting?</t>
  </si>
  <si>
    <t>Getting paid doing what you love?</t>
  </si>
  <si>
    <t>liberal</t>
  </si>
  <si>
    <t>conservative</t>
  </si>
  <si>
    <t>Populism: distrusting elite establishment</t>
  </si>
  <si>
    <t>Secure access to drinkable water?</t>
  </si>
  <si>
    <t>IMMIGRATION</t>
  </si>
  <si>
    <t>Core-needs</t>
  </si>
  <si>
    <t>Resource-needs</t>
  </si>
  <si>
    <t>Access-needs</t>
  </si>
  <si>
    <t>Psychosocial needs</t>
  </si>
  <si>
    <t>Universally in common</t>
  </si>
  <si>
    <t>Mostly in common</t>
  </si>
  <si>
    <t>Largely different</t>
  </si>
  <si>
    <r>
      <t>Politics as usual -</t>
    </r>
    <r>
      <rPr>
        <b/>
        <i/>
        <sz val="20"/>
        <color rgb="FF00501E"/>
        <rFont val="Tahoma"/>
        <family val="2"/>
      </rPr>
      <t xml:space="preserve"> immature polarizing</t>
    </r>
  </si>
  <si>
    <t>VULNERABLE YOU</t>
  </si>
  <si>
    <t>POLITICALLY INFLUENTIAL</t>
  </si>
  <si>
    <t>far left socialist</t>
  </si>
  <si>
    <t>Your experience of needs</t>
  </si>
  <si>
    <t>self-needs</t>
  </si>
  <si>
    <t>social-needs</t>
  </si>
  <si>
    <r>
      <t xml:space="preserve">Understanding politics: </t>
    </r>
    <r>
      <rPr>
        <b/>
        <i/>
        <sz val="20"/>
        <color rgb="FF371950"/>
        <rFont val="Tahoma"/>
        <family val="2"/>
      </rPr>
      <t>It's about needs</t>
    </r>
  </si>
  <si>
    <t>Do you have fully secure housing?</t>
  </si>
  <si>
    <t>Do they have fully secure housing?</t>
  </si>
  <si>
    <t>Do they have quality food security?</t>
  </si>
  <si>
    <t>Do you have quality food security?</t>
  </si>
  <si>
    <t>IMM</t>
  </si>
  <si>
    <t>CLI</t>
  </si>
  <si>
    <t>GUN</t>
  </si>
  <si>
    <t>ABO</t>
  </si>
  <si>
    <t>HEA</t>
  </si>
  <si>
    <t>CRI</t>
  </si>
  <si>
    <t>ECO</t>
  </si>
  <si>
    <t>RAC</t>
  </si>
  <si>
    <t>CLIMATE CHANGE</t>
  </si>
  <si>
    <t>GUN SAFETY</t>
  </si>
  <si>
    <t>ABORTION</t>
  </si>
  <si>
    <t>HEALTHCARE</t>
  </si>
  <si>
    <t>CRIMINAL JUSTICE</t>
  </si>
  <si>
    <t>ECONOMY</t>
  </si>
  <si>
    <t xml:space="preserve">Migrants exploit loopholes in our outmoded immigration laws, or evade the law entirely, often with violent results and other harmful consequences. </t>
  </si>
  <si>
    <t>No one is “illegal” and national borders reinforce discriminatory systems like racism and classism, usually against people exploited by US foreign interventions.</t>
  </si>
  <si>
    <t>ARGUE L</t>
  </si>
  <si>
    <t>ARGUE R</t>
  </si>
  <si>
    <t>REJECT L</t>
  </si>
  <si>
    <t>REJECT R</t>
  </si>
  <si>
    <t>DEMAND L</t>
  </si>
  <si>
    <t>DEMAND R</t>
  </si>
  <si>
    <t>LISTEN L</t>
  </si>
  <si>
    <t>LISTEN R</t>
  </si>
  <si>
    <t>OFFER L honor</t>
  </si>
  <si>
    <t>OFFER R respect</t>
  </si>
  <si>
    <t>OFFER L respect</t>
  </si>
  <si>
    <t>OFFER R honor</t>
  </si>
  <si>
    <t>Greedy corporations recklessly add to global warming with already catastrophic effects on the world’s most vulnerable.</t>
  </si>
  <si>
    <t>The US 2nd Amendment provides state militias to bear arms since it’s too dangerous to arm erratic individuals with lethal weapons.</t>
  </si>
  <si>
    <t>Life begins at birth. Women have the right to control their own bodies, including whether or not to carry a pregnancy to full term.</t>
  </si>
  <si>
    <t>Healthcare is a birth right, not just a privilege for those who can afford it. Government exists to guarantee this right to all.</t>
  </si>
  <si>
    <t>Hold police and prosecutors personally accountable for their many abuses of discretion, or just revamp the whole system.</t>
  </si>
  <si>
    <t>Government has a responsibility to ensure a safety net to protect the most vulnerable from an exploitive self-interested market.</t>
  </si>
  <si>
    <t>Since racism is “prejudice plus power,” it persists collectively among unenlightened white folks as a systemic problem.</t>
  </si>
  <si>
    <t>Statist pundits exaggerate how much humans can impact the climate to rationalize imposing more economic-stifling regulations.</t>
  </si>
  <si>
    <t>The 2nd Amendment guarantees the right to personally bear arms to check tyrannical government from its overreaching tendencies.</t>
  </si>
  <si>
    <t>Life begins at conception. The unborn have no voice, so we must be their voice to protect their right to live and reach their potential.</t>
  </si>
  <si>
    <t>My health is between me and my private providers, not bureaucrats nor activist judges driving up costs with excessive damage awards.</t>
  </si>
  <si>
    <t>Provide police and prosecutors with better tools to serve and protect the public from those lacking personal responsibility.</t>
  </si>
  <si>
    <t>Goods and services are best made available to the poor and to us all when government isn’t distorting the invisible hand of the market.</t>
  </si>
  <si>
    <t>Since racism is “judging people by their skin color,” it only persists as a problem on the far right and increasingly on the far left.</t>
  </si>
  <si>
    <t>AFFIRM L social</t>
  </si>
  <si>
    <t>AFFIRM R self</t>
  </si>
  <si>
    <t>AFFIRM L self</t>
  </si>
  <si>
    <t>AFFIRM R social</t>
  </si>
  <si>
    <t>WyS n</t>
  </si>
  <si>
    <t>WtD n</t>
  </si>
  <si>
    <t>W&amp;D n</t>
  </si>
  <si>
    <t>D&amp;W n</t>
  </si>
  <si>
    <t>DtW n</t>
  </si>
  <si>
    <t>DyN n</t>
  </si>
  <si>
    <t>WyS x</t>
  </si>
  <si>
    <t>WtD x</t>
  </si>
  <si>
    <t>W&amp;D x</t>
  </si>
  <si>
    <t>D&amp;W x</t>
  </si>
  <si>
    <t>DtW x</t>
  </si>
  <si>
    <t>DyN x</t>
  </si>
  <si>
    <t>Republicans who oppose undocumented migrants are essentially racist.</t>
  </si>
  <si>
    <t>Democrats who actively protect illegal aliens are essentially lawless.</t>
  </si>
  <si>
    <t>POSITION L</t>
  </si>
  <si>
    <t>POSITION R</t>
  </si>
  <si>
    <t>EASY ENTRY</t>
  </si>
  <si>
    <t>VETTED ENTRY</t>
  </si>
  <si>
    <t>GOV’T REGULATED</t>
  </si>
  <si>
    <t>GOV’T REGULATE</t>
  </si>
  <si>
    <t>DEREGULATE</t>
  </si>
  <si>
    <t>UNBORN RIGHTS</t>
  </si>
  <si>
    <t>REPRODUC. RIGHTS</t>
  </si>
  <si>
    <t>GOV’T ADMINISTER</t>
  </si>
  <si>
    <t>PRIVATE INSURER</t>
  </si>
  <si>
    <t>REFORM</t>
  </si>
  <si>
    <t>IMPROVE</t>
  </si>
  <si>
    <t>GOVERNMENT LED</t>
  </si>
  <si>
    <t>MARKET LED</t>
  </si>
  <si>
    <t>SYSTEMIC &amp; COMMON</t>
  </si>
  <si>
    <t>PERSONAL &amp; RARE</t>
  </si>
  <si>
    <t>Republicans get stuck on the profit motive that requires a steady supply of sick consumers.</t>
  </si>
  <si>
    <t>Democrats want to socialize medicine without individual accountability to health outcomes.</t>
  </si>
  <si>
    <t>Republicans too eagerly rely on one-size-fits-all police security to address social problems.</t>
  </si>
  <si>
    <t>Democrats too eagerly rely on impersonal legal answers to address personal problems.</t>
  </si>
  <si>
    <t>Republicans too willingly let big business dictate the norms of the economy in the name of capitalism.</t>
  </si>
  <si>
    <t>Democrats too willingly let big government dictate the norms of the economy in the name of socialism.</t>
  </si>
  <si>
    <t>Republicans are quick to overlook where racism persists.</t>
  </si>
  <si>
    <t>Most Republicans are climate deniers, greedy, bought by corporate interests.</t>
  </si>
  <si>
    <t>Most Democrats are climate alarmists, rationalizing to expand regulatory state.</t>
  </si>
  <si>
    <t>Limit greenhouse gas emissions further. Pass the Green New Deal. Follow the Paris Accords. Address climate crisis before it’s too late.</t>
  </si>
  <si>
    <t>Republicans are bought by the NRA and can only offer “thoughts and prayers” after mass killings.</t>
  </si>
  <si>
    <t>Democrats oppose individual gun ownership, as if only the state should legally own guns.</t>
  </si>
  <si>
    <t>Democrats are quick to see racism where it rarely exists.</t>
  </si>
  <si>
    <t>Shut down ICE! Stop building the wall. End racism at the border. Stop separating families &amp; caging children. Stop criminalizing being born elsewhere.</t>
  </si>
  <si>
    <t>Build the wall! Stem the tide of migrants, especially those who evade the law others dutifully follow. Then vet entry based on merit. MAGA!</t>
  </si>
  <si>
    <t>Limit gun possession to those who can pass a background check. Ban assault weapons. Close the gun show loophole.</t>
  </si>
  <si>
    <t>Respect the constitutional right for responsible citizens to own guns. Any gun safety legislation must not arbitrarily limit this right.</t>
  </si>
  <si>
    <t>Protect the right of women to control their own bodies. Keep funding Planned Parenthood. Don’t leave these women at the mercy of back alley coat hangers.</t>
  </si>
  <si>
    <t>Respect the sanctity of life. Inform new mothers of the consequences of an abortion. Compel her to pursue life-affirming alternatives like adoption.</t>
  </si>
  <si>
    <t>Ensure healthcare is affordable to all. Keep Obamacare in place or improve upon it with a single-payer expansion of Medicare.</t>
  </si>
  <si>
    <t>Trust market-based providers to competitively provide for our personalized healthcare needs. Pass tort reforms to lower costs.</t>
  </si>
  <si>
    <t>Stop police brutality. Fire racist cops. End criminalization of being addicted or mentally ill. Shut down the school-to-prison pipeline.</t>
  </si>
  <si>
    <t>Divert non-violent offenders into faith-based alternatives. Keep worst offenders out of our communities. Support police.</t>
  </si>
  <si>
    <t>Regulate the economy so it can effectively provide for us all and not just a wealthy few. Ensure a socialistic economy serves all.</t>
  </si>
  <si>
    <t>Deregulate the economy so it can efficiently produce whatever any individual demands. Ensure a capitalistic economy works for all.</t>
  </si>
  <si>
    <t>Check your white privilege. See how microaggressions traumatize.  Strengthen antidiscrimination laws. Consider reparations.</t>
  </si>
  <si>
    <t>Leave race out of policies, which is a debunked category. Decry black nationalism as much as white nationalism. End all racism.</t>
  </si>
  <si>
    <t>“I need to support others like me to move away from threats created by systemic inequities, and toward inclusive opportunities respecting our unique qualities.”</t>
  </si>
  <si>
    <t>“I need to be freer from threats of personal violence from outsiders, including foreign threats against the cohesion of my family and close-knit communities.”</t>
  </si>
  <si>
    <t>inclusion</t>
  </si>
  <si>
    <t>uniqueness</t>
  </si>
  <si>
    <t>cohesion</t>
  </si>
  <si>
    <t>security</t>
  </si>
  <si>
    <t>The more I honor your unmet self-need for security, I trust you’ll find it easier to respect our guarded self-need for uniqueness.</t>
  </si>
  <si>
    <t>The more I respect your guarded social-need for cohesion, I trust you’ll find it easier to honor our unmet social-need for inclusion.</t>
  </si>
  <si>
    <t>The more I respect your guarded self-need for uniqueness, I trust you’ll find it easier to honor our unmet self-need for security.</t>
  </si>
  <si>
    <t>The more I honor your unmet social-need for inclusion, I trust you’ll find it easier to respect our guarded social-need for cohesion.</t>
  </si>
  <si>
    <t>WIDE</t>
  </si>
  <si>
    <t>MID</t>
  </si>
  <si>
    <t>DEEP</t>
  </si>
  <si>
    <t>Guard cohesion: the more satisfied social-need</t>
  </si>
  <si>
    <t>Seek inclusion: to ease less satisfied social-need</t>
  </si>
  <si>
    <t>STEM ENTRY</t>
  </si>
  <si>
    <t>MERIT ENTRY</t>
  </si>
  <si>
    <t>NO ENTRY</t>
  </si>
  <si>
    <t>“I need to trust the environment stably provides for us all equally, and not exploited for a wealthy few at others’ future expense.”</t>
  </si>
  <si>
    <t>“I need to rely on the invisible hand of the market to balance personal economic interests with externalities affecting others.”</t>
  </si>
  <si>
    <t>trust</t>
  </si>
  <si>
    <t>self-responsibility</t>
  </si>
  <si>
    <t>economic cooperation</t>
  </si>
  <si>
    <t>self-determination</t>
  </si>
  <si>
    <t>The more I honor your unmet self-need for self-determination, I trust you’ll find it easier to respect our guarded self-need for self-responsibility.</t>
  </si>
  <si>
    <t>The more I respect your guarded social-need for economic cooperation, I trust you’ll find it easier to honor our unmet social-need for trust.</t>
  </si>
  <si>
    <t>The more I respect your guarded self-need for self-responsibility, I trust you’ll find it easier to honor our unmet self-need for self-determination.</t>
  </si>
  <si>
    <t>The more I honor your unmet social-need for trust, I trust you’ll find it easier to respect our guarded social-need for economic cooperation.</t>
  </si>
  <si>
    <t>“I need to be kept safe in public from traumatizing acts of individual gun violence, often by xenophobes targeting the vulnerably different.”</t>
  </si>
  <si>
    <t>“I need to provide my own localized safety from both random acts of individual violence and encroaching threats of collectivist tyranny.”</t>
  </si>
  <si>
    <t>ID group safety</t>
  </si>
  <si>
    <t>vulnerably different</t>
  </si>
  <si>
    <t>localized safety</t>
  </si>
  <si>
    <t>self-sufficiency</t>
  </si>
  <si>
    <t>The more I honor your unmet self-need for self-sufficiency, I trust you’ll find it easier to respect our guarded self-need to be vulnerably different.</t>
  </si>
  <si>
    <t>The more I respect your guarded social-need for localized safety, I trust you’ll find it easier to honor our unmet social-need for identity group safety.</t>
  </si>
  <si>
    <t>The more I respect your guarded self-need to be vulnerably different, I trust you’ll find it easier to honor our unmet self-need for self-sufficiency.</t>
  </si>
  <si>
    <t>The more I honor your unmet social-need for ID group safety, I trust you’ll find it easier to respect our guarded social-need for localized safety.</t>
  </si>
  <si>
    <t>“I need to freely access health care for my oft-controlled female body, including safe space to make the ultimate decision to end an unbearable pregnancy.”</t>
  </si>
  <si>
    <t>“I need to honor the sanctity of all life, including the yet to be born, who will never get to reach their life potential if voicelessly aborted by her seemingly selfish mother.”</t>
  </si>
  <si>
    <t>societal inclusion</t>
  </si>
  <si>
    <t>bodily autonomy</t>
  </si>
  <si>
    <t>familial bonding</t>
  </si>
  <si>
    <t>self-potential</t>
  </si>
  <si>
    <t>The more I respect your guarded social-need for familial bonding, I trust you’ll find it easier to honor our unmet social-need for societal inclusion.</t>
  </si>
  <si>
    <t>The more I respect your guarded self-need to be bodily autonomy, I trust you’ll find it easier to honor our unmet self-need for self-potential.</t>
  </si>
  <si>
    <t>The more I honor your unmet social-need for societal inclusion, I trust you’ll find it easier to respect our guarded social-need for familial bonding.</t>
  </si>
  <si>
    <t>“I need to access affordable healthcare that doesn’t force me further into debt, or force me to choose between my health and my other basic living needs.”</t>
  </si>
  <si>
    <t>“I need to freely choose my own health care providers to trust I can make optimal health care choices without bloated legal costs, long delays or other government inefficiencies.”</t>
  </si>
  <si>
    <t>affordable efficacy</t>
  </si>
  <si>
    <t>accessible efficiency</t>
  </si>
  <si>
    <t>optimal health</t>
  </si>
  <si>
    <t>basic health</t>
  </si>
  <si>
    <t>The more I honor your unmet self-need for optimal health, I trust you’ll find it easier to respect our guarded self-need to be basic health.</t>
  </si>
  <si>
    <t>The more I respect your guarded social-need for accessible efficiency, I trust you’ll find it easier to honor our unmet social-need for affordable efficacy.</t>
  </si>
  <si>
    <t>The more I respect your guarded self-need to be basic health, I trust you’ll find it easier to honor our unmet self-need for optimal health.</t>
  </si>
  <si>
    <t>The more I honor your unmet social-need for affordable efficacy, I trust you’ll find it easier to respect our guarded social-need for accessible efficiency.</t>
  </si>
  <si>
    <t>“I need to feel safe around law enforcement whose reactive rules of engagement easily trigger my trauma, provoking my defensiveness in ways often misread as a threat.”</t>
  </si>
  <si>
    <t>“I need to feel safe around others I don’t personally know who show a lack of personal responsibility, so I rely on responsive law enforcement to serve the justice needs of us all.”</t>
  </si>
  <si>
    <t>cultural inclusion</t>
  </si>
  <si>
    <t>legally different</t>
  </si>
  <si>
    <t>publicly safe</t>
  </si>
  <si>
    <t>personal responsibility</t>
  </si>
  <si>
    <t>The more I honor your unmet self-need for personal responsibility, I trust you’ll find it easier to respect our guarded self-need to be legally different.</t>
  </si>
  <si>
    <t>The more I respect your guarded social-need to be publicly safe, I trust you’ll find it easier to honor our unmet social-need for cultural nondiscrimination.</t>
  </si>
  <si>
    <t>The more I respect your guarded self-need to be legally different, I trust you’ll find it easier to honor our unmet self-need for personal responsibility.</t>
  </si>
  <si>
    <t>The more I honor your unmet social-need for cultural nondiscrimination, I trust you’ll find it easier to respect our guarded social-need to be publicly safe.</t>
  </si>
  <si>
    <t>“I need to securely access basic goods and services while kept safe from exploitation from better- resourced others in the marketplace.”</t>
  </si>
  <si>
    <t>“I need to freely exchange goods and services to reach my creative potential with little if any distraction from the imposing demands of others.”</t>
  </si>
  <si>
    <t>full economic participation</t>
  </si>
  <si>
    <t>market synergy</t>
  </si>
  <si>
    <t>creative potential</t>
  </si>
  <si>
    <t>The more I honor your unmet self-need for reaching creative potential, I trust you’ll find it easier to respect our guarded self-need to be vulnerably different.</t>
  </si>
  <si>
    <t>The more I respect your guarded social-need for market synergy, I trust you’ll find it easier to honor our unmet social-need for full economic participation.</t>
  </si>
  <si>
    <t>The more I respect your guarded self-need to be vulnerably different, I trust you’ll find it easier to honor our unmet self-need for reaching creative potential.</t>
  </si>
  <si>
    <t>The more I honor your unmet social-need for full economic participation, I trust you’ll find it easier to respect our guarded social-need for market synergy.</t>
  </si>
  <si>
    <t>“I need everyone to recognize where being ethnically different continues to exclude me/us in less obvious forms, limiting full inclusion in greater society.”</t>
  </si>
  <si>
    <t>“I need deeper ties not oversensitive to ethnic subtleties, which regrettably can appear exclusionary but is more inclusionary if you get to know me.”</t>
  </si>
  <si>
    <t>no ethnic discrimination</t>
  </si>
  <si>
    <t>culturally different</t>
  </si>
  <si>
    <t>deeper ties</t>
  </si>
  <si>
    <t>self-acceptance</t>
  </si>
  <si>
    <t>The more I honor your unmet self-need for self-acceptance, I trust you’ll find it easier to respect our guarded self-need to be ethnically different.</t>
  </si>
  <si>
    <t>The more I respect your guarded social-need for deeper ties, I trust you’ll find it easier to honor our unmet social-need for no ethnic discrimination.</t>
  </si>
  <si>
    <t>The more I respect your guarded self-need to be ethnically different, I trust you’ll find it easier to honor our unmet self-need for self-acceptance.</t>
  </si>
  <si>
    <t>The more I honor your unmet social-need for no ethnic discrimination, I trust you’ll find it easier to respect our guarded social-need for deeper ties.</t>
  </si>
  <si>
    <t>Let the first Republican male who has conceived, carried and birthed a child cast the first vote.</t>
  </si>
  <si>
    <t>Let every Democrat hear the muffled screams of every aborted child who will never get to vote.</t>
  </si>
  <si>
    <t>ECO-SOCIALISM ECOTAGE</t>
  </si>
  <si>
    <t>CLIMATE  CRISIS</t>
  </si>
  <si>
    <t>CARBON EXCHANGE</t>
  </si>
  <si>
    <t>NATURAL  CHANGE</t>
  </si>
  <si>
    <t>LEFTIST  ALARMIST HOAX</t>
  </si>
  <si>
    <t>ELITE HOAX OR ECO-FASCISM</t>
  </si>
  <si>
    <t>ARM THE POWERLESS</t>
  </si>
  <si>
    <t>GUN CONTROL AND MORE</t>
  </si>
  <si>
    <t>MONITORED  GUN RIGHTS</t>
  </si>
  <si>
    <t>MODERATED  GUN RIGHTS</t>
  </si>
  <si>
    <t>UNRESTRICTED  GUN RIGHTS</t>
  </si>
  <si>
    <t>ARM AGAINST INVADERS</t>
  </si>
  <si>
    <t>Freed from oppression: to ease less satisfied social-needs.</t>
  </si>
  <si>
    <t>Freed from tyranny: to ease less satisfied self-needs.</t>
  </si>
  <si>
    <t>Shared responsibility: to ease less satisfied social-needs.</t>
  </si>
  <si>
    <t>Personal responsibility: to ease less satisfied self-needs.</t>
  </si>
  <si>
    <t>OPPOSE ALL MISOGYNY</t>
  </si>
  <si>
    <t>MOTHER’S CHOICE</t>
  </si>
  <si>
    <t>EXCLUDE LATE TERM ONLY</t>
  </si>
  <si>
    <t>RARE EXCEPTIONS</t>
  </si>
  <si>
    <t>ONLY IF LIFE OF MOTHER AT RISK</t>
  </si>
  <si>
    <t>NO ABORTIONS NO EXCEPTIONS</t>
  </si>
  <si>
    <t>We need to fully protect women’s reproductive rights against misogynist attempts to control her body</t>
  </si>
  <si>
    <t>We need to trust the mother to make the best decision for her body and fetus throughout her pregnancy</t>
  </si>
  <si>
    <t>We need to trust the mother to decide what’s best as long as she acts before the final trimester</t>
  </si>
  <si>
    <t>We need to protect the unborn by allowing only rare exceptions like in cases of rape and incest</t>
  </si>
  <si>
    <t>We need to protect the unborn by allowing a termination only if the mother’s life is in peril</t>
  </si>
  <si>
    <t>We need to enshrine the sanctity of family life and allow no exceptions for terminating a pregnancy</t>
  </si>
  <si>
    <t>SOCIALIZED HEALTHCARE</t>
  </si>
  <si>
    <t>Nondiscrimination: to ease less satisfied social-needs.</t>
  </si>
  <si>
    <t>Life’s full potential: to ease less satisfied self-needs.</t>
  </si>
  <si>
    <t>MEDICARE  FOR ALL</t>
  </si>
  <si>
    <t>OBAMACARE HEALTH XCHNG</t>
  </si>
  <si>
    <t>ALTERNATE HEALTH XCHNG</t>
  </si>
  <si>
    <t>PRIVATE INSURANCE</t>
  </si>
  <si>
    <t>TRADITIONAL OR SINGLE-PAYER</t>
  </si>
  <si>
    <t>We need universal health care guaranteed by public ownership and admin of all health services</t>
  </si>
  <si>
    <t>We need to access health care as a right whether we can afford it or not, without risk of going into deep debt</t>
  </si>
  <si>
    <t>We need to work within the current health care system of trained providers with the Affordable Care Act</t>
  </si>
  <si>
    <t>We need to replace Obama-Care with a national or state level health exchange providing better choices</t>
  </si>
  <si>
    <t>We need to preserve our traditional system covered by private health insurers to choose our own providers</t>
  </si>
  <si>
    <t>We need reliable healthcare to guarantee the wellness of our people threatened by foreign pathologies</t>
  </si>
  <si>
    <t>Equal protection: to ease less satisfied social-needs.</t>
  </si>
  <si>
    <t>Personal freedom: to ease less satisfied self-needs.</t>
  </si>
  <si>
    <t>PRISON ABOLITION</t>
  </si>
  <si>
    <t>SOCIAL  JUSTICE FIRST</t>
  </si>
  <si>
    <t>FIRST STEP ACT REHABILITATION</t>
  </si>
  <si>
    <t>FIRST STEP ACT PUBLIC SAFETY</t>
  </si>
  <si>
    <t>MAKE AMERICA SAFE AGAIN</t>
  </si>
  <si>
    <t>KEEP SAFE  FROM GOV’T</t>
  </si>
  <si>
    <t>We need to replace the capitalist driven PIC with community-based responses to crime</t>
  </si>
  <si>
    <t>We need to dismantle systemic racism as a prime culprit behind mass incarceration</t>
  </si>
  <si>
    <t>We need to replace harsh punishment with rehab programs demonstrated to reduce recidivism</t>
  </si>
  <si>
    <t>We need to keep our communities safe by jailing the worst offenders and divert others into local programs</t>
  </si>
  <si>
    <t>We need to keep our communities safe by enabling individuals released from custody to better succeed</t>
  </si>
  <si>
    <t>We need less interference from law enforcement who oppose “domestic terrorism” over foreign threats</t>
  </si>
  <si>
    <t>Gov’t protection: to ease less satisfied social-needs.</t>
  </si>
  <si>
    <t>Self-responsibility: to ease less satisfied self-needs.</t>
  </si>
  <si>
    <t>SOCIALIST ECONOMY</t>
  </si>
  <si>
    <t>PROGRESSIVE TAXATION</t>
  </si>
  <si>
    <t>MODERATED ECONOMY</t>
  </si>
  <si>
    <t>MONITORED ECONOMY</t>
  </si>
  <si>
    <t>LAISSEZ FAIRE MARKET</t>
  </si>
  <si>
    <t>RESIST GLOBALISM</t>
  </si>
  <si>
    <t>We need to shift control for the means of production from elites to social owner-ship like coops &amp; employee owned businesses</t>
  </si>
  <si>
    <t>We need to tax the wealthy more to redistribute wealth where needed, for our economy to work for everybody</t>
  </si>
  <si>
    <t>We need to provide a public safety net for those our free market economy cannot save from slipping into poverty</t>
  </si>
  <si>
    <t>We need a free market to produce the goods and services we all need, with minimal state regulation to keep markets fair for all</t>
  </si>
  <si>
    <t>We need to deregulate the economy from state prying and allow the invisible hand of the market to lift all boats with cheaper goods &amp; services</t>
  </si>
  <si>
    <t>We need to let our people decide their own economic views in line with the fiscal challenges globalism forces them to locally endure</t>
  </si>
  <si>
    <t>STRUCTURAL &amp; PERVASIVE</t>
  </si>
  <si>
    <t>SYSTEMIC AND INTERSECTIONAL</t>
  </si>
  <si>
    <t>CULTURAL COMPETENCIES</t>
  </si>
  <si>
    <t>POST-RACIAL COLORBLIND</t>
  </si>
  <si>
    <t>PERSONAL YET RARE</t>
  </si>
  <si>
    <t>We need to consider reparations for slavery and compensate for any other shameful capitalist legacy</t>
  </si>
  <si>
    <t>We need others to see how systems of oppression intersect to compound trauma in our lives</t>
  </si>
  <si>
    <t xml:space="preserve">We need others to see room for improving each other’s cultural competencies when interacting with one another </t>
  </si>
  <si>
    <t>We need to celebrate the vast improvements in racial relationships and focus less on a past we cannot change</t>
  </si>
  <si>
    <t>We need all to see how racial discrimination now applies to whites who are increasingly disadvantaged</t>
  </si>
  <si>
    <t>Social equality: to ease less satisfied social-needs.</t>
  </si>
  <si>
    <t>We as nontraditional people feel systemically excluded from advantaged spaces by arbitrary national borders</t>
  </si>
  <si>
    <t>We need to admit most immigrants are desperate to leave situations largely of our interventionists making</t>
  </si>
  <si>
    <t>We need immigrants willing to do jobs citizens won’t and offer amnesty for citizenship after they show such merit</t>
  </si>
  <si>
    <t>We can offer amnesty to children born to illegal migrant parents after they show merit</t>
  </si>
  <si>
    <t>We need to limit migration to those first showing merit before crossing any of our sacred borders</t>
  </si>
  <si>
    <t>Nativist Americans feel smothered by excessive immigration, pressurizing already strained cohesion</t>
  </si>
  <si>
    <t>We feel powerless to stop capitalism from warming the climate and must resort to ecoterrorism to stop it</t>
  </si>
  <si>
    <t>We already see devastating effects of climate change and must act now before more lives get harmed</t>
  </si>
  <si>
    <t>We see climate change as a real problem that can be managed by cooperation between major contributors</t>
  </si>
  <si>
    <t>We admit it is possible human activity contributes to some climate change, but trust nature to correct it</t>
  </si>
  <si>
    <t>We see no compelling data to prove humans change the climate in a significant or any irreversible way</t>
  </si>
  <si>
    <t>We distrust any top-down pressure to give up our traditional ways, but to save earth for our own</t>
  </si>
  <si>
    <t>We cannot trust the police to always serve and protect the most vulnerable, so we arm to protect ourselves</t>
  </si>
  <si>
    <t>We consider gun licensing and other similar measures helpful, but arming the left could be a better balance</t>
  </si>
  <si>
    <t>We need to rely on the authority of the state to protect those most in danger from gun violence</t>
  </si>
  <si>
    <t>We need to protect gun rights by dealing with the few individuals most irresponsible with guns</t>
  </si>
  <si>
    <t>We need to protect law abiding patriots from all lawless threats against the good order of our nation</t>
  </si>
  <si>
    <t>We must be able to protect ourselves with arms from threats of invasion, from within and from without</t>
  </si>
  <si>
    <t>FOOD</t>
  </si>
  <si>
    <t>“I need sturdy shelter.”</t>
  </si>
  <si>
    <t>“I can room with others.”</t>
  </si>
  <si>
    <t>“I prefer to live alone.”</t>
  </si>
  <si>
    <t>HEALTH</t>
  </si>
  <si>
    <t>“If my copay isn’t too high.”</t>
  </si>
  <si>
    <t>“If my pharmacy carries it.”</t>
  </si>
  <si>
    <t>INCOME</t>
  </si>
  <si>
    <t>“I need my paycheck.”</t>
  </si>
  <si>
    <t>“I need more sales.”</t>
  </si>
  <si>
    <t>“I’d have more if wages were higher.”</t>
  </si>
  <si>
    <t>“I’d have more if taxes were lower.”</t>
  </si>
  <si>
    <t>SAFETY</t>
  </si>
  <si>
    <t>“I need fast protection.”</t>
  </si>
  <si>
    <t>“I need the law’s protection.”</t>
  </si>
  <si>
    <t>“I can better protect myself.”</t>
  </si>
  <si>
    <t>FUN</t>
  </si>
  <si>
    <t>"I'm bored."</t>
  </si>
  <si>
    <t>"I need some entertainment."</t>
  </si>
  <si>
    <t>core</t>
  </si>
  <si>
    <t>resource</t>
  </si>
  <si>
    <t>access</t>
  </si>
  <si>
    <t>PO</t>
  </si>
  <si>
    <t>TRAVEL</t>
  </si>
  <si>
    <t>WATER</t>
  </si>
  <si>
    <t>“I need a drink of water, or iced latte.”</t>
  </si>
  <si>
    <t>“I need a drink of water, or cold beer.”</t>
  </si>
  <si>
    <t>“I can dig my own well.”</t>
  </si>
  <si>
    <t>“I rely on regulated city water.”</t>
  </si>
  <si>
    <t>"Hopefully with good neighbors."</t>
  </si>
  <si>
    <t>"Hopefully far from the noisey city."</t>
  </si>
  <si>
    <t>“I need affordable medication.”</t>
  </si>
  <si>
    <t>“I need effective medication.”</t>
  </si>
  <si>
    <t>"I rely on public assistance."</t>
  </si>
  <si>
    <t>"I rely on my private insurance plan."</t>
  </si>
  <si>
    <t>"I can work harder to earn more."</t>
  </si>
  <si>
    <t>"I am at the mercy of my employer."</t>
  </si>
  <si>
    <t>"I can't always wait for the police."</t>
  </si>
  <si>
    <t>"I trust the police to protect us."</t>
  </si>
  <si>
    <t>"I can keep myself entertained."</t>
  </si>
  <si>
    <t>"I rely on others for entertainment."</t>
  </si>
  <si>
    <t>"I could go to the show in town."</t>
  </si>
  <si>
    <t>"I could watch a movie online."</t>
  </si>
  <si>
    <t>"I'm stuck."</t>
  </si>
  <si>
    <t>"I need to leave town."</t>
  </si>
  <si>
    <t>"I need to get to town."</t>
  </si>
  <si>
    <t>"I'll probably take the bus."</t>
  </si>
  <si>
    <t>"I'll probably drive my truck."</t>
  </si>
  <si>
    <t>"I usually rely on pubilc transport."</t>
  </si>
  <si>
    <t>HOUSING</t>
  </si>
  <si>
    <t>We all rely on something with water to restore fluid balance.</t>
  </si>
  <si>
    <t>"I'm thirsty."</t>
  </si>
  <si>
    <t>Persisting discrimination</t>
  </si>
  <si>
    <t>Trapped in white supremacy patterns with little if any hope of escape</t>
  </si>
  <si>
    <t>White shaming</t>
  </si>
  <si>
    <t>Loss of social status, job and perhaps career for unintentional slight</t>
  </si>
  <si>
    <t>OPPRESSION</t>
  </si>
  <si>
    <t>TYRANNY</t>
  </si>
  <si>
    <t>distress disintegrating social cohesion</t>
  </si>
  <si>
    <t>trauma preventing full social integration</t>
  </si>
  <si>
    <t>=</t>
  </si>
  <si>
    <t>&lt;</t>
  </si>
  <si>
    <t>L</t>
  </si>
  <si>
    <t>Trauma of white supremacy</t>
  </si>
  <si>
    <t>Dread of invasive culture</t>
  </si>
  <si>
    <t>Overwhelming disintegration of once cohesive supports</t>
  </si>
  <si>
    <t>Systemically targeted for exclusion if nonwhite</t>
  </si>
  <si>
    <t>Harmony Politics</t>
  </si>
  <si>
    <t>Afford a lawyer on retainer?</t>
  </si>
  <si>
    <t>Increasing natural catastrophes</t>
  </si>
  <si>
    <t>Devastating lives least capable to adjust to habitat impacts</t>
  </si>
  <si>
    <t>Trauma of mass shootings</t>
  </si>
  <si>
    <t>Vulnerabilities to xenophobic gun owners ("I could be shot next!")</t>
  </si>
  <si>
    <t>Forced pregnancies</t>
  </si>
  <si>
    <t>Threat to losing reproductive rights, having to resort to secrecy</t>
  </si>
  <si>
    <t>Left to die and suffer</t>
  </si>
  <si>
    <t>Risk crippling debt or worst from mounting medical bills</t>
  </si>
  <si>
    <t>Criminalized for being different</t>
  </si>
  <si>
    <t>Racial profiling, police brutality, onerous court fees, PIC</t>
  </si>
  <si>
    <t>Trapped in poverty cycles</t>
  </si>
  <si>
    <t>Slide deeper into debt and risk homelessness or worse</t>
  </si>
  <si>
    <t>Encroaching government tyranny</t>
  </si>
  <si>
    <t>Onerous environment regulations stifling property rights</t>
  </si>
  <si>
    <t>Defenseless without firearms</t>
  </si>
  <si>
    <t>Lose means to hold government overreach accountable</t>
  </si>
  <si>
    <t>Massive loss of innocence</t>
  </si>
  <si>
    <t>Mounting loss of newborn life (like Left's reaction to mass shootings)</t>
  </si>
  <si>
    <t>Loss of quality care</t>
  </si>
  <si>
    <t>Lose freedom to choose best options for health</t>
  </si>
  <si>
    <t>Violent criminals on the loose</t>
  </si>
  <si>
    <t>Targeted by violent felons, many from disintegrated communities</t>
  </si>
  <si>
    <t>Business failure</t>
  </si>
  <si>
    <t>Too many regulatory barriers to start &amp; grow a successful enterprise</t>
  </si>
  <si>
    <r>
      <rPr>
        <sz val="14"/>
        <color theme="8" tint="0.39997558519241921"/>
        <rFont val="Wingdings 3"/>
        <family val="1"/>
        <charset val="2"/>
      </rPr>
      <t>t</t>
    </r>
    <r>
      <rPr>
        <sz val="14"/>
        <color theme="8" tint="0.39997558519241921"/>
        <rFont val="Arial Narrow"/>
        <family val="2"/>
      </rPr>
      <t xml:space="preserve"> </t>
    </r>
    <r>
      <rPr>
        <sz val="14"/>
        <color theme="8" tint="0.39997558519241921"/>
        <rFont val="Arial Black"/>
        <family val="2"/>
      </rPr>
      <t>Wider relating</t>
    </r>
  </si>
  <si>
    <r>
      <rPr>
        <sz val="14"/>
        <color rgb="FFFF9999"/>
        <rFont val="Arial Black"/>
        <family val="2"/>
      </rPr>
      <t xml:space="preserve">Deeper relating </t>
    </r>
    <r>
      <rPr>
        <sz val="14"/>
        <color rgb="FFFF9999"/>
        <rFont val="Wingdings 3"/>
        <family val="1"/>
        <charset val="2"/>
      </rPr>
      <t>u</t>
    </r>
  </si>
  <si>
    <t>Premature rush to fight</t>
  </si>
  <si>
    <r>
      <rPr>
        <b/>
        <sz val="12"/>
        <color rgb="FF0070C0"/>
        <rFont val="Tahoma"/>
        <family val="2"/>
      </rPr>
      <t>WIDE</t>
    </r>
    <r>
      <rPr>
        <b/>
        <sz val="12"/>
        <color theme="1"/>
        <rFont val="Tahoma"/>
        <family val="2"/>
      </rPr>
      <t xml:space="preserve"> </t>
    </r>
    <r>
      <rPr>
        <b/>
        <sz val="12"/>
        <color rgb="FF00B050"/>
        <rFont val="Tahoma"/>
        <family val="2"/>
      </rPr>
      <t>strength</t>
    </r>
  </si>
  <si>
    <r>
      <rPr>
        <b/>
        <sz val="12"/>
        <color rgb="FF0070C0"/>
        <rFont val="Tahoma"/>
        <family val="2"/>
      </rPr>
      <t>WIDE</t>
    </r>
    <r>
      <rPr>
        <b/>
        <sz val="12"/>
        <color theme="1"/>
        <rFont val="Tahoma"/>
        <family val="2"/>
      </rPr>
      <t xml:space="preserve"> </t>
    </r>
    <r>
      <rPr>
        <b/>
        <sz val="12"/>
        <color rgb="FFFFFF00"/>
        <rFont val="Tahoma"/>
        <family val="2"/>
      </rPr>
      <t>weakness</t>
    </r>
  </si>
  <si>
    <r>
      <rPr>
        <b/>
        <sz val="12"/>
        <color rgb="FFC00000"/>
        <rFont val="Tahoma"/>
        <family val="2"/>
      </rPr>
      <t>DEEP</t>
    </r>
    <r>
      <rPr>
        <b/>
        <sz val="12"/>
        <color theme="1"/>
        <rFont val="Tahoma"/>
        <family val="2"/>
      </rPr>
      <t xml:space="preserve"> </t>
    </r>
    <r>
      <rPr>
        <b/>
        <sz val="12"/>
        <color rgb="FFFFFF00"/>
        <rFont val="Tahoma"/>
        <family val="2"/>
      </rPr>
      <t>weakness</t>
    </r>
  </si>
  <si>
    <r>
      <rPr>
        <b/>
        <sz val="12"/>
        <color rgb="FFC00000"/>
        <rFont val="Tahoma"/>
        <family val="2"/>
      </rPr>
      <t>DEEP</t>
    </r>
    <r>
      <rPr>
        <b/>
        <sz val="12"/>
        <color theme="1"/>
        <rFont val="Tahoma"/>
        <family val="2"/>
      </rPr>
      <t xml:space="preserve"> </t>
    </r>
    <r>
      <rPr>
        <b/>
        <sz val="12"/>
        <color rgb="FFFFFF00"/>
        <rFont val="Tahoma"/>
        <family val="2"/>
      </rPr>
      <t>threat</t>
    </r>
  </si>
  <si>
    <r>
      <rPr>
        <b/>
        <sz val="12"/>
        <color rgb="FF0070C0"/>
        <rFont val="Tahoma"/>
        <family val="2"/>
      </rPr>
      <t>WIDE</t>
    </r>
    <r>
      <rPr>
        <b/>
        <sz val="12"/>
        <color theme="1"/>
        <rFont val="Tahoma"/>
        <family val="2"/>
      </rPr>
      <t xml:space="preserve"> </t>
    </r>
    <r>
      <rPr>
        <b/>
        <sz val="12"/>
        <color rgb="FFFFFF00"/>
        <rFont val="Tahoma"/>
        <family val="2"/>
      </rPr>
      <t>threat</t>
    </r>
  </si>
  <si>
    <r>
      <rPr>
        <b/>
        <sz val="12"/>
        <color rgb="FF0070C0"/>
        <rFont val="Tahoma"/>
        <family val="2"/>
      </rPr>
      <t>WIDE</t>
    </r>
    <r>
      <rPr>
        <b/>
        <sz val="12"/>
        <color theme="1"/>
        <rFont val="Tahoma"/>
        <family val="2"/>
      </rPr>
      <t xml:space="preserve"> </t>
    </r>
    <r>
      <rPr>
        <b/>
        <sz val="12"/>
        <color rgb="FF00B050"/>
        <rFont val="Tahoma"/>
        <family val="2"/>
      </rPr>
      <t>opportunity</t>
    </r>
  </si>
  <si>
    <t>Wide S</t>
  </si>
  <si>
    <t>Wide W</t>
  </si>
  <si>
    <t>Wide O</t>
  </si>
  <si>
    <t>Wide T</t>
  </si>
  <si>
    <t>Deep S</t>
  </si>
  <si>
    <t>Deep W</t>
  </si>
  <si>
    <t>Deep O</t>
  </si>
  <si>
    <t>Deep T</t>
  </si>
  <si>
    <t>SELF-RESPONSIBILITY</t>
  </si>
  <si>
    <t>FAIR ACCESS</t>
  </si>
  <si>
    <t>SELF-DETERMINATION</t>
  </si>
  <si>
    <t>ECONOMIC COOPERATION</t>
  </si>
  <si>
    <t>VULNERABLY DIFFERENT</t>
  </si>
  <si>
    <t>ID GROUP SAFETY</t>
  </si>
  <si>
    <t>SELF-SUFFICIENCY</t>
  </si>
  <si>
    <t>LOCALIZED SAFETY</t>
  </si>
  <si>
    <t>BODILY AUTONOMY</t>
  </si>
  <si>
    <t>SELF-POTENTIAL</t>
  </si>
  <si>
    <t>FAMILIAL BONDING</t>
  </si>
  <si>
    <t>BASIC HEALTH</t>
  </si>
  <si>
    <t>AFFORDABLE EFFICACY</t>
  </si>
  <si>
    <t>OPTIMAL HEALTH</t>
  </si>
  <si>
    <t>ACCESSIBLE EFFICIENCY</t>
  </si>
  <si>
    <t>LEGALLY DIFFERENT</t>
  </si>
  <si>
    <t>CULTURAL INCLUSION</t>
  </si>
  <si>
    <t>PERSONAL RESPONSIBILITY</t>
  </si>
  <si>
    <t>PUBLICLY SAFE</t>
  </si>
  <si>
    <t>FULL ECONOMIC PARTICIPATION</t>
  </si>
  <si>
    <t>CREATIVE POTENTIAL</t>
  </si>
  <si>
    <t>MARKET SYNERGY</t>
  </si>
  <si>
    <t>CULTURALLY DIFFERENT</t>
  </si>
  <si>
    <t>NO ETHNIC DISCRIMINATION</t>
  </si>
  <si>
    <t>SELF-ACCEPTANCE</t>
  </si>
  <si>
    <t>DEEPER TIES</t>
  </si>
  <si>
    <t>I can buy it myself but must rely on many others in the market.</t>
  </si>
  <si>
    <t>You get your water from a bottle, while I from a tap.</t>
  </si>
  <si>
    <t>We all need</t>
  </si>
  <si>
    <t>but get it differently.</t>
  </si>
  <si>
    <t>"core"L</t>
  </si>
  <si>
    <t>"core"R</t>
  </si>
  <si>
    <t>"resource"L</t>
  </si>
  <si>
    <t>"resource"R</t>
  </si>
  <si>
    <t>"access"L</t>
  </si>
  <si>
    <t>"access"R</t>
  </si>
  <si>
    <t>"PO"L</t>
  </si>
  <si>
    <t>"PO"R</t>
  </si>
  <si>
    <t>"I'm hungry."</t>
  </si>
  <si>
    <t>"I'm cold."</t>
  </si>
  <si>
    <t>"I'm ill."</t>
  </si>
  <si>
    <t>"I'm broke."</t>
  </si>
  <si>
    <t>"I'm scared."</t>
  </si>
  <si>
    <t>We all feel the same need for bodily fluid balance.</t>
  </si>
  <si>
    <t>We all feel the same need for nutritional balance.</t>
  </si>
  <si>
    <t>We all feel the same need for temperature balance.</t>
  </si>
  <si>
    <t>We all feel the same need to purchase stuff.</t>
  </si>
  <si>
    <t>We all feel the same need for safety from threats.</t>
  </si>
  <si>
    <t>We all feel the same need for occasional excitement.</t>
  </si>
  <si>
    <t>We all feel the same need to get from place to place.</t>
  </si>
  <si>
    <t>You go to restaurants, while I cook my own meals.</t>
  </si>
  <si>
    <t>All our food comes to us through many handlers.</t>
  </si>
  <si>
    <t>Most of us rely on a roof over our head.</t>
  </si>
  <si>
    <t>You bought a house while I'm still renting.</t>
  </si>
  <si>
    <t>We get better using mostly the same medications.</t>
  </si>
  <si>
    <t>You receive a paycheck while I draw social security.</t>
  </si>
  <si>
    <t>We typically rely on law enforcement for protection.</t>
  </si>
  <si>
    <t>You trust the police to be helpful while I am less sure.</t>
  </si>
  <si>
    <t>We mostly rely on entertainment created by others.</t>
  </si>
  <si>
    <t>You go out to movies while I play video games online.</t>
  </si>
  <si>
    <t>Most of us rely on a car to get around.</t>
  </si>
  <si>
    <t>You own a car while I get around by bus.</t>
  </si>
  <si>
    <t>Most of us rely on the same basic foods to quell hunger.</t>
  </si>
  <si>
    <t>“I need affordable housing.”</t>
  </si>
  <si>
    <t>Thoroughly diverse</t>
  </si>
  <si>
    <t>"Hopefully far from the noisy city."</t>
  </si>
  <si>
    <t>You take aspirin while I take ibuprofen.</t>
  </si>
  <si>
    <t>Most of us rely on money in some form.</t>
  </si>
  <si>
    <t>“I need impartial protection.”</t>
  </si>
  <si>
    <t>"I need something amusing."</t>
  </si>
  <si>
    <t>"I always drive where I need to go."</t>
  </si>
  <si>
    <t>Each threat provokes its own particular reaction.</t>
  </si>
  <si>
    <t>I seek amusement from people I know and don't know.</t>
  </si>
  <si>
    <t>Different maladies require different health providers.</t>
  </si>
  <si>
    <t>I'm trusting all kinds of homebuilders to live here.</t>
  </si>
  <si>
    <t>I trust and distrust all kinds of people on the road.</t>
  </si>
  <si>
    <t>“Government serves the demand.”</t>
  </si>
  <si>
    <t>“The market ensures efficient supply.”</t>
  </si>
  <si>
    <t>W</t>
  </si>
  <si>
    <t>X</t>
  </si>
  <si>
    <t>Psychosocial orientation continuum</t>
  </si>
  <si>
    <t xml:space="preserve">Resolving </t>
  </si>
  <si>
    <t xml:space="preserve"> more than resolving </t>
  </si>
  <si>
    <t>autonomy</t>
  </si>
  <si>
    <t>authenticity</t>
  </si>
  <si>
    <t>independence</t>
  </si>
  <si>
    <t>initiative</t>
  </si>
  <si>
    <t>internal incentive</t>
  </si>
  <si>
    <t>personal freedom</t>
  </si>
  <si>
    <t>personal security</t>
  </si>
  <si>
    <t>privacy</t>
  </si>
  <si>
    <t>resilience</t>
  </si>
  <si>
    <t>self-efficacy</t>
  </si>
  <si>
    <t>self-expression</t>
  </si>
  <si>
    <t>self-purpose</t>
  </si>
  <si>
    <t>self-worth</t>
  </si>
  <si>
    <t>tenacity</t>
  </si>
  <si>
    <t>affection</t>
  </si>
  <si>
    <t>affirmation</t>
  </si>
  <si>
    <t>appreciation</t>
  </si>
  <si>
    <t>being understood</t>
  </si>
  <si>
    <t>belonging</t>
  </si>
  <si>
    <t>companionship</t>
  </si>
  <si>
    <t>cooperation</t>
  </si>
  <si>
    <t>dependability</t>
  </si>
  <si>
    <t>equal treatment</t>
  </si>
  <si>
    <t>friendship</t>
  </si>
  <si>
    <t>intimacy</t>
  </si>
  <si>
    <t>support</t>
  </si>
  <si>
    <t>synergy</t>
  </si>
  <si>
    <t xml:space="preserve">If not getting enough </t>
  </si>
  <si>
    <t xml:space="preserve">, you will naturally obsess more about </t>
  </si>
  <si>
    <t xml:space="preserve">. Reasoning has little to do with it. You can use reasoning for how to get the </t>
  </si>
  <si>
    <t xml:space="preserve"> you need, but there is no rational choice involved when nature prioritizes your urgent need for </t>
  </si>
  <si>
    <t xml:space="preserve"> you need completely on your own, or must you trust others?</t>
  </si>
  <si>
    <t>You naturally need to be able to address many of your needs on your own. You cannot always call on others for help.</t>
  </si>
  <si>
    <t>SELECT A SELF-NEED FROM THIS DROPDOWN LIST</t>
  </si>
  <si>
    <t>SELECT A SOCIAL-NEED FROM THIS DROPDOWN LIST</t>
  </si>
  <si>
    <t>THEN DETERMINE WHICH YOU EXPERIENCE AS MORE RESOLVED THAN THE OTHER</t>
  </si>
  <si>
    <t>RESET AFTER SELECTING A DIFFERENT SELF-NEED OR DIFFERENT SOCIAL-NEED</t>
  </si>
  <si>
    <t>. Emotions then rule.</t>
  </si>
  <si>
    <t>Getting paid doing what they love?</t>
  </si>
  <si>
    <t>The more I honor your unmet self-need for self-potential, I trust you’ll find it easier to respect our guarded self-need for bodily autonomy.</t>
  </si>
  <si>
    <t>Quick estimate your own psychosocial orientation, and see if it predicts your political outlook.</t>
  </si>
  <si>
    <t>The more you affirm my need for a stable climate, the easier to respect your need for unregulated self-determination.</t>
  </si>
  <si>
    <t>But the more you insist we can exploit the climate for money, the less I can serve your need for incentivized cooperation.</t>
  </si>
  <si>
    <t>The more you affirm my need for unregulated self-determination, the easier to respect your need for a lower carbon footprint.</t>
  </si>
  <si>
    <t>But the more you insist we submit to regulations, the less I can adopt your need for climate self-controls.</t>
  </si>
  <si>
    <t>W+</t>
  </si>
  <si>
    <t>W-</t>
  </si>
  <si>
    <t>D+</t>
  </si>
  <si>
    <t>D-</t>
  </si>
  <si>
    <t>The more you affirm my need to include worthy migrants, the easier to respect your need to stay safe from violent migrants.</t>
  </si>
  <si>
    <t>But the more you insist we all blend in to some melting pot, the less I can serve your need for local or national cohesion.</t>
  </si>
  <si>
    <t>The more you affirm my need to stay safe from lawless migrants, the easier to respect your need to include legitimate migrants.</t>
  </si>
  <si>
    <t>But the more you insist we compromise our national cohesion, the less I can accept their lack of acculturation.</t>
  </si>
  <si>
    <t>The more you affirm my need for safety from xenophobic gun violence, the easier to respect your need to arm yourselves.</t>
  </si>
  <si>
    <t>But the more you insist we be vulnerable without gun control, the less I can serve your need for locally controlled safety.</t>
  </si>
  <si>
    <t>The more you affirm my need to self-sufficiently arm myself, the easier to respect your need for gun control protections.</t>
  </si>
  <si>
    <t>But the more you insist we trust our safety to authorities, the less I can roll with your invasive background checks.</t>
  </si>
  <si>
    <t>The more you affirm my need to avoid stigmatization, the easier to respect your need to speak for the unborn.</t>
  </si>
  <si>
    <t>But the more you threaten my reproductive health, the less I can respect your need to curb demand for abortion.</t>
  </si>
  <si>
    <t>The more you affirm my need to speak for the unborn, the easier to respect your need to avoid becoming stigmatized.</t>
  </si>
  <si>
    <t>But the more our daughters have secret abortions, the less I can respect your need to access any abortion clinic.</t>
  </si>
  <si>
    <t>But the more you limit my access to basic affordable care, the less I can respect your need for market based healthcare.</t>
  </si>
  <si>
    <t>The more you affirm my need to optimize my health, the easier to respect your need for effective healthcare.</t>
  </si>
  <si>
    <t>The more you help us stop over-criminalizing our communities, the easier to respect your need to ease up legal restrictions.</t>
  </si>
  <si>
    <t>But the more you insist it's all about personal responsibility, the less I can serve your need for unfettered police patrols.</t>
  </si>
  <si>
    <t>The more you affirm my need for taking internal responsibility, the easier to respect your need to see external factors in crime.</t>
  </si>
  <si>
    <t>But the more you insist we reinvent public safety, the less certain I can see your needs as different from mine.</t>
  </si>
  <si>
    <t>The more you support our full economic participation, the easier to respect your need for incentivized productivity.</t>
  </si>
  <si>
    <t>But the more you insist we pull ourselves up by our bootstraps, the less I can trust your invisible hand of the market.</t>
  </si>
  <si>
    <t>The more you affirm my need for incentivized productivity, the easier to respect your need for full economic inclusion.</t>
  </si>
  <si>
    <t>But the more you insist we regulate all trade, the less I can accommodate your many cultural differences.</t>
  </si>
  <si>
    <t>The more you affirm my need to celebrate ethnic diversity, the easier to respect your need to be individualistically colorblind.</t>
  </si>
  <si>
    <t>But the more you insist we acculturate into white norms, the less I can defend you if implicated in racism.</t>
  </si>
  <si>
    <t>The more you affirm my need to put individuals over race, the easier to respect your need for seeing ethnic diversity.</t>
  </si>
  <si>
    <t>But the more you insist we're racist when alone together, the less I can honor your ethnic self-segregation.</t>
  </si>
  <si>
    <t>The more you affirm my need for guaranteed healthcare, the easier to respect your need to choose the best healthcare.</t>
  </si>
  <si>
    <t>But the more your health-care is a right I must cover, the less certain I can provide for your basic care.</t>
  </si>
  <si>
    <t>We freely choose our political positions after carefully reasoning each option.</t>
  </si>
  <si>
    <t>OR</t>
  </si>
  <si>
    <t>We're compelled to choose a political position that best fits our painful needs.</t>
  </si>
  <si>
    <t>SELECT YOUR ANSWER</t>
  </si>
  <si>
    <t>IN THE DROPDOWN MENU:</t>
  </si>
  <si>
    <t>RACE</t>
  </si>
  <si>
    <t>Your prioritizing psychosocial needs</t>
  </si>
  <si>
    <t>Yes, no one can fully fault their circumstances. We can always choose to respond to the worst of circumstances with disciplined reasoning. But that can never excuse imposing poor options onto others. Personal responsibility coexists with social responsibility. Politics polarize when failing to balance both.</t>
  </si>
  <si>
    <t>If reduced like this to individual choices, however, you ignore external factors under cover of reasoning. You can blame others for not reasoning choices best for you, but not for them or as available to them. You get to hate in the name of debate.</t>
  </si>
  <si>
    <t>MOUSE OVER, CLICK MOUSE, AND SELECT OPTION FROM THIS DROPDOWN LIST.</t>
  </si>
  <si>
    <t xml:space="preserve">INSTRUCTIONS: How to get the most from this </t>
  </si>
  <si>
    <t xml:space="preserve">Rational choice theory misapplied
</t>
  </si>
  <si>
    <t xml:space="preserve">Politics exist to express needs
</t>
  </si>
  <si>
    <t>This tool is interactive. Wherever you see a white field, select what best fits your experience. Then see how it changes the text below it. This text will be replaced when you select an option from the dropdown menu above.</t>
  </si>
  <si>
    <t>If freely choosing each political position, you enjoy a sense of personal freedom. You are master of your own fate. You are not compelled by anything, because that would just be an excuse to avoid the existential weight of personal responsibility.</t>
  </si>
  <si>
    <t>If compelled by painful needs, your political views resist reduction into mere beliefs. You do not choose the needs shaping your beliefs. Your needs exist and prioritize first from circumstance, and then find expression in available political views.</t>
  </si>
  <si>
    <t>Yes, no one can fully fault their circumstances or escape the reality of poor options from which to choose. No one can reduce to reasoned beliefs our contrasting priorities of personal and social needs. Personal responsibility coexists with social responsibility. Politics polarize when failing to balance both.</t>
  </si>
  <si>
    <t>This does not leave you at the mercy of circumstance, or without reasoning to rise above the worst of circumstances. You are indeed personally responsible for your choices in life, but not the narrow options imposed from outside of you. Otherwise you would get pulled into extremes.</t>
  </si>
  <si>
    <r>
      <t>Which do you</t>
    </r>
    <r>
      <rPr>
        <b/>
        <i/>
        <sz val="28"/>
        <color rgb="FFC00000"/>
        <rFont val="Arial"/>
        <family val="2"/>
      </rPr>
      <t xml:space="preserve"> </t>
    </r>
    <r>
      <rPr>
        <b/>
        <i/>
        <sz val="28"/>
        <color rgb="FF7030A0"/>
        <rFont val="Arial"/>
        <family val="2"/>
      </rPr>
      <t>think</t>
    </r>
    <r>
      <rPr>
        <b/>
        <sz val="28"/>
        <color rgb="FFC00000"/>
        <rFont val="Arial"/>
        <family val="2"/>
      </rPr>
      <t xml:space="preserve"> is more true?</t>
    </r>
  </si>
  <si>
    <t>I feel more socially accepted in public than at risk of societal rejection</t>
  </si>
  <si>
    <t>I feel more compelled to be loyal to others than compelled to express my unique self</t>
  </si>
  <si>
    <t>I feel more compelled to express my unique self than compelled to be loyal to others</t>
  </si>
  <si>
    <t>I feel my experiences are more in common with others than at odds with others</t>
  </si>
  <si>
    <t>I feel my experiences are more at odds with others than in common with others</t>
  </si>
  <si>
    <t>I feel more socially supported by my family than by those outside my family</t>
  </si>
  <si>
    <t xml:space="preserve">I feel more socially supported by those outside my family than by my family </t>
  </si>
  <si>
    <t>I feel more threatened by personal rejection than by systemic discrimination</t>
  </si>
  <si>
    <t>I feel more threatened by systemic discrimination than by personal rejection</t>
  </si>
  <si>
    <t>I feel more pressure to avoid offending others than pressure from being offended</t>
  </si>
  <si>
    <t>I feel more pressure from being offended than pressure to avoid offending others</t>
  </si>
  <si>
    <t>I feel more included in economic opportunities than excluded</t>
  </si>
  <si>
    <t>I feel more excluded from economic opportunities than included</t>
  </si>
  <si>
    <t>I feel more vulnerable from government intrusions than from widespread rejection</t>
  </si>
  <si>
    <t>I feel more vulnerable from widespread rejection than from government intrusions</t>
  </si>
  <si>
    <t>I feel more easily exploited by big business than by big government</t>
  </si>
  <si>
    <t>I feel more easily exploited by big government than by big business</t>
  </si>
  <si>
    <t>I feel more socially secure among those around me than personally free to be unique</t>
  </si>
  <si>
    <t>I feel more personally free to be unique than socially secure among those around me</t>
  </si>
  <si>
    <t>I feel more at risk of societal rejection than socially accepted in public</t>
  </si>
  <si>
    <t>“I need affordable meals.”</t>
  </si>
  <si>
    <t>“I need healthy options.”</t>
  </si>
  <si>
    <t>WIDE-YET-SHALLOW</t>
  </si>
  <si>
    <t>WIDE-THEN-DEEP</t>
  </si>
  <si>
    <t>DEEP-THEN-WIDE</t>
  </si>
  <si>
    <t>DEEP-YET-NARROW</t>
  </si>
  <si>
    <t>PROGRESSIVE LIBERAL</t>
  </si>
  <si>
    <t>CENTRIST LIBERAL</t>
  </si>
  <si>
    <t>CENTRIST CONSERVATIVE</t>
  </si>
  <si>
    <t>REACTIONARY CONSERVATIVE</t>
  </si>
  <si>
    <t>WIDE-AND-DEEP</t>
  </si>
  <si>
    <t>DEEP-AND-WIDE</t>
  </si>
  <si>
    <t>SOCIALIST</t>
  </si>
  <si>
    <t>FAR OR ALT-RIGHT</t>
  </si>
  <si>
    <t>5 to 10</t>
  </si>
  <si>
    <t>-3 to 0</t>
  </si>
  <si>
    <t>0 to 3</t>
  </si>
  <si>
    <t>-10 to -7</t>
  </si>
  <si>
    <t>-7 to -4</t>
  </si>
  <si>
    <t>4 to 7</t>
  </si>
  <si>
    <t xml:space="preserve">Your responses indicate you have a </t>
  </si>
  <si>
    <t xml:space="preserve"> psychosocial orientation. You likely express it best with </t>
  </si>
  <si>
    <t xml:space="preserve">You likely find the most comfort for your publicly affected needs among other like-minded </t>
  </si>
  <si>
    <t>Fill in each of these 10 blank fields above. Then check back here to find your estimated PSYCHOSOCIAL ORIENTATION. We all have one, shaped by our prioritizing needs. Then shaping our political views. What's yours?</t>
  </si>
  <si>
    <t>You likely find the most comfort for your publicly affected needs among other like-minded partisans and ideologues. Together, you oppose those of a different political outlook. Because they prioritize a clashing set of needs than yours. Your prioritized needs keep you different from their outlook, not reasoned arguments. But stubborn needs.</t>
  </si>
  <si>
    <t xml:space="preserve"> views. Your political outlook outwardly expresses your inward psychosocial orientation. </t>
  </si>
  <si>
    <t xml:space="preserve">I fully agree with this position </t>
  </si>
  <si>
    <t xml:space="preserve">I somewhat agree with this position </t>
  </si>
  <si>
    <t xml:space="preserve">I neither agree nor disagree with this position </t>
  </si>
  <si>
    <t xml:space="preserve">I somewhat disagree with this position </t>
  </si>
  <si>
    <t xml:space="preserve">I totally disagree with this position </t>
  </si>
  <si>
    <t>Your likely stance on IMMIGRATION:</t>
  </si>
  <si>
    <t>Your likely stance on CRIMINAL JUSTICE:</t>
  </si>
  <si>
    <t>.</t>
  </si>
  <si>
    <t>Your likely stance on CLIMATE CHANGE:</t>
  </si>
  <si>
    <t>Your likely stance on RACISM:</t>
  </si>
  <si>
    <t>Your likely stance on ECONOMY:</t>
  </si>
  <si>
    <t>Your likely stance on HEALTHCARE:</t>
  </si>
  <si>
    <t>Your likely stance on ABORTION:</t>
  </si>
  <si>
    <t>Your likely stance on GUN SAFETY:</t>
  </si>
  <si>
    <t>COMPLETE THE ITEMS ABOVE TO SEE RESULTS HERE.</t>
  </si>
  <si>
    <t>We need to deal with the few cases of racist acts and not exaggerate them for media sensationalism</t>
  </si>
  <si>
    <t>S. Together, you oppose those of a different political outlook. Because they prioritize a clashing set of needs than yours. Your prioritized needs keep you different from their outlook, not reasoned arguments. But stubborn needs.</t>
  </si>
  <si>
    <t>REVERSE RACISM</t>
  </si>
  <si>
    <t>a strong</t>
  </si>
  <si>
    <t>significant</t>
  </si>
  <si>
    <t>a moderate</t>
  </si>
  <si>
    <t>weak</t>
  </si>
  <si>
    <t>insignificant</t>
  </si>
  <si>
    <t xml:space="preserve">You show </t>
  </si>
  <si>
    <t>."</t>
  </si>
  <si>
    <t xml:space="preserve"> - "</t>
  </si>
  <si>
    <t xml:space="preserve">The more </t>
  </si>
  <si>
    <t xml:space="preserve">The more you generalize how we all should respond to the issue of </t>
  </si>
  <si>
    <t>The more you generalize how we all should respond to a politized issue, the less responsive you are to specific needs affected by that issue.</t>
  </si>
  <si>
    <t xml:space="preserve">The less responsive to specific needs affected by </t>
  </si>
  <si>
    <t xml:space="preserve">, the fewer of your </t>
  </si>
  <si>
    <t xml:space="preserve"> affected needs fully resolve</t>
  </si>
  <si>
    <t>The less responsive to specific needs affected by the political issue, the fewer of your affected needs can fully resolve.</t>
  </si>
  <si>
    <t xml:space="preserve">The fewer of your </t>
  </si>
  <si>
    <t xml:space="preserve"> issue you naturally suffer</t>
  </si>
  <si>
    <t>…</t>
  </si>
  <si>
    <t>The fewer of your issue affected needs fully resolve, the more pain around the issue you naturally suffer.</t>
  </si>
  <si>
    <t>The more pain around the issue you suffer, the more you generalize for relief with specifics-avoidant politics.</t>
  </si>
  <si>
    <t>The more you generalize for relief with specifics-avoidant politics…</t>
  </si>
  <si>
    <t xml:space="preserve">The more you generalize for relief with </t>
  </si>
  <si>
    <t xml:space="preserve"> politics, the less responsive you are to specific needs affected by </t>
  </si>
  <si>
    <t xml:space="preserve"> politics</t>
  </si>
  <si>
    <t xml:space="preserve">The more pain from unmet </t>
  </si>
  <si>
    <t xml:space="preserve"> needs, the more you generalize for relief with specifics-avoidant </t>
  </si>
  <si>
    <t xml:space="preserve"> affected needs fully resolve, the more pain around the </t>
  </si>
  <si>
    <t>So let's put that to the test. Read each political stance below, based on your answers above. Then click in the dropdown menu at the right of each item, to express how much you agree or disagree with the stated position. See the results below.</t>
  </si>
  <si>
    <t>We all feel the same need to be physically well.</t>
  </si>
  <si>
    <t xml:space="preserve">You demonstrate what anankelogy calls a "wide" psychosocial orientation. </t>
  </si>
  <si>
    <t xml:space="preserve">You demonstrate what anankelogy calls a "deep" psychosocial orientation. </t>
  </si>
  <si>
    <t xml:space="preserve">Your unmet social-needs pulls you to focus more on wider relationships, such as disadvantaged others you don't personally know. </t>
  </si>
  <si>
    <t xml:space="preserve">Your unmet self-needs pulls you to focus more on deeper relationships, like your nuclear family and devotion to God and country. </t>
  </si>
  <si>
    <t xml:space="preserve">You guard your more resolved social-needs, like group cohesion and loyalty. </t>
  </si>
  <si>
    <t xml:space="preserve">You guard your more resolved self-needs, like self-expression and authenticity. </t>
  </si>
  <si>
    <t xml:space="preserve"> correlation between your estimated psychosocial orientation and political views. </t>
  </si>
  <si>
    <t xml:space="preserve">The less you generalize for relief with </t>
  </si>
  <si>
    <t xml:space="preserve"> politics, the more responsive you are to specific needs affected by </t>
  </si>
  <si>
    <t xml:space="preserve">The more responsive to specific needs affected by </t>
  </si>
  <si>
    <t xml:space="preserve">, the more of your </t>
  </si>
  <si>
    <t xml:space="preserve">The more of your </t>
  </si>
  <si>
    <t xml:space="preserve"> affected needs fully resolve, the less pain around the </t>
  </si>
  <si>
    <t xml:space="preserve">The less pain from unmet </t>
  </si>
  <si>
    <t xml:space="preserve"> needs, the less you generalize for relief by using </t>
  </si>
  <si>
    <t xml:space="preserve"> politics as a stepping stone to address overlooked specifics.</t>
  </si>
  <si>
    <t xml:space="preserve">The less you generalize how we all should respond to the issue of </t>
  </si>
  <si>
    <t>Degeneralizing cycle cultivating love</t>
  </si>
  <si>
    <t>Generalizing cycle allowing hate</t>
  </si>
  <si>
    <t xml:space="preserve">Generalizing lets us build coalitions, by avoiding messy specifics that could undercut unifying agreement. Coalitions attract support to shape public policy around </t>
  </si>
  <si>
    <t xml:space="preserve">But generalizations gloss over the specifics necessary to fully resolve underlying needs, which would then remove the pain. </t>
  </si>
  <si>
    <t>The more you generalize, the more you feel the need to generalize, slipping into a vicious cycle.</t>
  </si>
  <si>
    <t xml:space="preserve">But alienation traps us into relying on impersonal laws to redress one another's affected needs. </t>
  </si>
  <si>
    <t xml:space="preserve">The more you remain alienated from others, the less you can resolve needs affecting each other, trapping you into a vicious cycle. </t>
  </si>
  <si>
    <t xml:space="preserve">But polarization easily sinks into mutual defensiveness that shuts down meaningful resolution of each other's affected needs. </t>
  </si>
  <si>
    <t xml:space="preserve">The more at odds with each other, the longer it can take to resolve needs, leaving you stuck in a vicious cycle. </t>
  </si>
  <si>
    <t xml:space="preserve">the issue of </t>
  </si>
  <si>
    <t>2. DEALIENATE</t>
  </si>
  <si>
    <t>1. DEGENERALIZE</t>
  </si>
  <si>
    <t>3. DEPOLARIZE</t>
  </si>
  <si>
    <t>Polarizing cycle deepening hate</t>
  </si>
  <si>
    <t>Depolarizing cycle encouraging love</t>
  </si>
  <si>
    <t>Dealienating cycle incentizing love</t>
  </si>
  <si>
    <t>Alienating cycle provoking hate</t>
  </si>
  <si>
    <t xml:space="preserve">, the more you rely on constricting laws about </t>
  </si>
  <si>
    <t xml:space="preserve">The more you rely on laws about </t>
  </si>
  <si>
    <t xml:space="preserve">, the less you engage others impacted by </t>
  </si>
  <si>
    <t xml:space="preserve">The less you engage others impacted by </t>
  </si>
  <si>
    <t xml:space="preserve">, the more you alienate others when addressing </t>
  </si>
  <si>
    <t xml:space="preserve">The less </t>
  </si>
  <si>
    <t xml:space="preserve">The more you alienate others when addressing </t>
  </si>
  <si>
    <t xml:space="preserve">, the less aware of other's needs impacted by </t>
  </si>
  <si>
    <t xml:space="preserve">The less aware of other's </t>
  </si>
  <si>
    <t xml:space="preserve"> impacted needs…</t>
  </si>
  <si>
    <t xml:space="preserve">The less aware of other’s needs impacted by </t>
  </si>
  <si>
    <t xml:space="preserve">The more aware of other’s needs impacted by </t>
  </si>
  <si>
    <t xml:space="preserve">, the less you rely on constricting laws about </t>
  </si>
  <si>
    <t xml:space="preserve">The less you rely on laws about </t>
  </si>
  <si>
    <t xml:space="preserve">, the more you engage others impacted by </t>
  </si>
  <si>
    <t xml:space="preserve">The more you engage others impacted by </t>
  </si>
  <si>
    <t xml:space="preserve">, the less you alienate others when addressing </t>
  </si>
  <si>
    <t xml:space="preserve">The less you alienate others when addressing </t>
  </si>
  <si>
    <t xml:space="preserve">, the more aware of other's needs impacted by </t>
  </si>
  <si>
    <t xml:space="preserve">The more aware of other's </t>
  </si>
  <si>
    <t>The less you generalize how we all should respond to a politized issue, the more responsive you are to specific needs affected by that issue.</t>
  </si>
  <si>
    <t>The more responsive to specific needs affected by the political issue, the morer of your affected needs can fully resolve.</t>
  </si>
  <si>
    <t>The more of your issue affected needs fully resolve, the less pain around the issue you naturally suffer.</t>
  </si>
  <si>
    <t>The less pain around the issue you suffer, the less you generalize for relief with specifics-avoidant politics.</t>
  </si>
  <si>
    <t>The less you generalize for relief with specifics-avoidant politics…</t>
  </si>
  <si>
    <t>aware of other's impacted needs by that issue…</t>
  </si>
  <si>
    <t>you rely on constricting laws for that issue.</t>
  </si>
  <si>
    <t xml:space="preserve">the more </t>
  </si>
  <si>
    <t xml:space="preserve">you rely on laws for that political issue, </t>
  </si>
  <si>
    <t xml:space="preserve">you engagage others impacted by that political issue, </t>
  </si>
  <si>
    <t xml:space="preserve">you alienate others when addressing that political issue, </t>
  </si>
  <si>
    <t xml:space="preserve">the less </t>
  </si>
  <si>
    <t>aware of other's needs affected by that issue.</t>
  </si>
  <si>
    <t>you alienate others when addressing that issue.</t>
  </si>
  <si>
    <t xml:space="preserve">aware of other's needs impacted by a politial issue, </t>
  </si>
  <si>
    <t>you engage others impacted by that particular issue.</t>
  </si>
  <si>
    <t xml:space="preserve">The more you overstate their differences on </t>
  </si>
  <si>
    <t xml:space="preserve">, the more you depict their errors with </t>
  </si>
  <si>
    <t xml:space="preserve"> as typical</t>
  </si>
  <si>
    <t xml:space="preserve">The more you depict their errors with </t>
  </si>
  <si>
    <t xml:space="preserve"> as typical, the more guarded you get toward their views on </t>
  </si>
  <si>
    <t xml:space="preserve">The more guarded you get toward their views on </t>
  </si>
  <si>
    <t xml:space="preserve"> the more they get defensive toward your views on </t>
  </si>
  <si>
    <t xml:space="preserve">The more they get defensive toward your views on </t>
  </si>
  <si>
    <t xml:space="preserve">, the more you overstate their differences on </t>
  </si>
  <si>
    <t xml:space="preserve">you overstate their differences on a politial issue, </t>
  </si>
  <si>
    <t>you depict their errors with that issue as typical.</t>
  </si>
  <si>
    <t xml:space="preserve">you depict their errors with that issue as typical, </t>
  </si>
  <si>
    <t>guarded you get toward their views on that particular issue.</t>
  </si>
  <si>
    <t xml:space="preserve">guarded you get toward their views on that political issue, </t>
  </si>
  <si>
    <t>they get defensive toward your views on that issue.</t>
  </si>
  <si>
    <t xml:space="preserve">they get defensive toward you views on that political issue, </t>
  </si>
  <si>
    <t>you overstate their differences on that issue.</t>
  </si>
  <si>
    <t>more you overstate these differences on that issue…</t>
  </si>
  <si>
    <t xml:space="preserve">The less you overstate their differences on </t>
  </si>
  <si>
    <t xml:space="preserve">The less you depict their errors with </t>
  </si>
  <si>
    <t xml:space="preserve">The less guarded you get toward their views on </t>
  </si>
  <si>
    <t xml:space="preserve">The less they get defensive toward your views on </t>
  </si>
  <si>
    <t xml:space="preserve">, the less you depict their errors with </t>
  </si>
  <si>
    <t xml:space="preserve"> as typical, the less guarded you get toward their views on </t>
  </si>
  <si>
    <t xml:space="preserve"> the less they get defensive toward your views on </t>
  </si>
  <si>
    <t xml:space="preserve">, the less you overstate their differences on </t>
  </si>
  <si>
    <t>If we improve access to affordable healthcare, I will respect how it could impact your current healthcare.</t>
  </si>
  <si>
    <t>If we maintain our traditional healthcare plans, I will respect its impact on your struggle to access affordable healthcare.</t>
  </si>
  <si>
    <t>If we lose our traditional insurance plans, I will expect you to appreciate the impact on our health maintenance.</t>
  </si>
  <si>
    <t>If we fail to meaningfully improve criminal justice, I will expect you to appreciate any impact on our over-policed lives.</t>
  </si>
  <si>
    <t>If subjected to extreme changes in criminal justice, I will expect you to appreciate its impact when rates of violence rise.</t>
  </si>
  <si>
    <t>If we raise taxes to pay for social programs, I will respect its potential to disincentivize your productivity.</t>
  </si>
  <si>
    <t>If we lose social programs to tax cuts benefitting mostly the wealthy, I will expect you to appreciate its painful impact on us.</t>
  </si>
  <si>
    <t>If we allow freer trade by rolling back onerous regulations, I will respect its impact on what such regulations meant for you.</t>
  </si>
  <si>
    <t xml:space="preserve">If </t>
  </si>
  <si>
    <t>If we improve criminal justice only where needed most, I will respect your fears these improvements may not be enough.</t>
  </si>
  <si>
    <t>If we fail to alert enough people of systemic racism, I will expect you to appreciate how race-based trauma still ruins lives.</t>
  </si>
  <si>
    <t>If we steadily decrease incidents of personal racism, I will respect efforts to reduce broader forms of race-based discrimination.</t>
  </si>
  <si>
    <t>If forced to pay higher taxes to pay for your social programs, I will expect you to appreciate the coercive drop in our productivity.</t>
  </si>
  <si>
    <t>If we win [TEXT], I will respect [ITS IMPACT...]</t>
  </si>
  <si>
    <t>If we [LOSE/FAIL...],I will expect you to appreciate [IMPACT].</t>
  </si>
  <si>
    <t xml:space="preserve">If we win </t>
  </si>
  <si>
    <t xml:space="preserve">I will respect </t>
  </si>
  <si>
    <t xml:space="preserve">I will expect you to appreciate </t>
  </si>
  <si>
    <t xml:space="preserve">If we </t>
  </si>
  <si>
    <t xml:space="preserve">for immigrants crossing the border, </t>
  </si>
  <si>
    <t>its impact on your border security concerns.</t>
  </si>
  <si>
    <t xml:space="preserve">lose immigrant rights, </t>
  </si>
  <si>
    <t>how devastating this can be to our impacted families and communities.</t>
  </si>
  <si>
    <t xml:space="preserve">at border security, </t>
  </si>
  <si>
    <t>its impact on the immigrants you care about crossing the border.</t>
  </si>
  <si>
    <t xml:space="preserve">lose border security, </t>
  </si>
  <si>
    <t xml:space="preserve">with environmental controls, </t>
  </si>
  <si>
    <t>how they impact your strenuously regulated life.</t>
  </si>
  <si>
    <t xml:space="preserve">fail to stem climate change, </t>
  </si>
  <si>
    <t>the alarming impact on our affected habitats.</t>
  </si>
  <si>
    <t xml:space="preserve">allow nature to correct itself, </t>
  </si>
  <si>
    <t>how my deregulated business could impact you.</t>
  </si>
  <si>
    <t xml:space="preserve">subjected further to onereous regulations, </t>
  </si>
  <si>
    <t>my reduced capacity to provide for you.</t>
  </si>
  <si>
    <t xml:space="preserve">strengthen gun control, </t>
  </si>
  <si>
    <t>its impact on your right and need to arm yourself.</t>
  </si>
  <si>
    <t xml:space="preserve">lose gun control, </t>
  </si>
  <si>
    <t>my fears of gun violence with each mass shooting.</t>
  </si>
  <si>
    <t xml:space="preserve">lose gun rights, </t>
  </si>
  <si>
    <t>its impact on my right and need to arm myself.</t>
  </si>
  <si>
    <t xml:space="preserve">reproductive rights, </t>
  </si>
  <si>
    <t>its impact on your need to give voice to the unborn.</t>
  </si>
  <si>
    <t xml:space="preserve">lose reproductive rights, </t>
  </si>
  <si>
    <t>its impact on our reproductive health needs.</t>
  </si>
  <si>
    <t xml:space="preserve">rights for the unborn, </t>
  </si>
  <si>
    <t xml:space="preserve">its impact on your reproductive health needs. </t>
  </si>
  <si>
    <t xml:space="preserve">lose rights for the unborn, </t>
  </si>
  <si>
    <t>its impact on the voiceless unborn.</t>
  </si>
  <si>
    <t>your trauma from various forms of gun violence.</t>
  </si>
  <si>
    <t>If we lose access to affordable healthcare, I will expect you to appreciate its impact on our health security.</t>
  </si>
  <si>
    <t>If we radically change policing and prosecutions, I will respect your anxiety about potentially increased rates of violence.</t>
  </si>
  <si>
    <t>If we raise awareness of systemic forms of racism, I will respect the risk of stigmatizing you for unintentional ethnic slights.</t>
  </si>
  <si>
    <t>If coerced into racial hypervigilance, I will expect you to appreciate my hard work to reduce personal acts of racism.</t>
  </si>
  <si>
    <t xml:space="preserve">I affirm your need for secure borders. And thank you for any affirmation of our need to travel freely despite status. </t>
  </si>
  <si>
    <t>I need you to feel the desperte needs of these migrants without painting them all as violent lawbreakers.</t>
  </si>
  <si>
    <t>Perhaps we can do better to screen out the most violent of these migrants who exploit our generosity.</t>
  </si>
  <si>
    <t>I need you to feel the pain of families here who have lost a loved one due to violence from illegitimate migrants.</t>
  </si>
  <si>
    <t>Perhaps we can do better to merit actual cases of migrants whose lives are at risk due to our actions.</t>
  </si>
  <si>
    <t>I need you to feel the mounting stress of small business owners choked by onerous environmental impact regulations.</t>
  </si>
  <si>
    <t>I need you to feel the despertation of the vulnerable who cannot easily relocate when their environment collapses.</t>
  </si>
  <si>
    <t>Perhaps we can do better to shift the burden of environmental impact regs away from those least able to bear them alone.</t>
  </si>
  <si>
    <t>Perhaps we can do better to identify those most vulnerable to environmental changes and who may need to relocate.</t>
  </si>
  <si>
    <t xml:space="preserve">I affirm your need to arm yourself with a standard firearm. And thank you for affirming our need to stem gun violence. </t>
  </si>
  <si>
    <t>I affirm your need to stem gun violence. And thank you for affirming our need to legitimately arm ourselves.</t>
  </si>
  <si>
    <t xml:space="preserve">I need you to feel the trauma of being shot, or the fear of my child getting shot at school, or losing a loved one to gun violence. </t>
  </si>
  <si>
    <t>Perhaps we can do better to sort out legitimate firearm self-defense from those abusing access to guns to harm others.</t>
  </si>
  <si>
    <t>Perhaps we can do better to keep the most violent among us from accessing lethal firearms.</t>
  </si>
  <si>
    <t>W=</t>
  </si>
  <si>
    <t>D=</t>
  </si>
  <si>
    <r>
      <t>W</t>
    </r>
    <r>
      <rPr>
        <sz val="9"/>
        <color theme="1"/>
        <rFont val="Calibri"/>
        <family val="2"/>
      </rPr>
      <t>−</t>
    </r>
  </si>
  <si>
    <r>
      <t>D</t>
    </r>
    <r>
      <rPr>
        <sz val="9"/>
        <color theme="1"/>
        <rFont val="Calibri"/>
        <family val="2"/>
      </rPr>
      <t>−</t>
    </r>
  </si>
  <si>
    <t>I need you to feel the constant threat of government overreach I endure, checked first by our right to personally defend ourselves.</t>
  </si>
  <si>
    <t xml:space="preserve">to counter gun control, </t>
  </si>
  <si>
    <t>I affirm your need to access reproductive health services. And thank you for affirming our need to protect the voiceless unborn.</t>
  </si>
  <si>
    <t>I affirm your need for lowering our impact on the environment. And thank you for affirming our need to roll back stifling regulations.</t>
  </si>
  <si>
    <t>I affirm your need for protecting the voiceless unborn. And thank you for affirming our need to access reproductive health services.</t>
  </si>
  <si>
    <t>I need you to feel the frustration of walking into a clinic and feeling stigmatized for prioritizing my health.</t>
  </si>
  <si>
    <t>I need you to feel the alarm of countless unnecessary terminations who potentially could develop into meaningful lives.</t>
  </si>
  <si>
    <t>Perhaps we can do better to consider all available newborn options before committing to that irreversible option.</t>
  </si>
  <si>
    <t>Perhaps we can do better to make healthcare accessible to all, without obligating every taxpayer to enable poor health habits.</t>
  </si>
  <si>
    <t>I affirm your need to access your own chosen healthcare providers. And thank you for affirming our need to access affordable care without precondition.</t>
  </si>
  <si>
    <t>I affirm your need to help migrants flee violence potentially of our making. And thank you for affirming our need to not import such violence.</t>
  </si>
  <si>
    <t>I affirm your need to access affordable healthcare. And thank you for affirming our need for maintaining responsible choices in healthcare.</t>
  </si>
  <si>
    <t>Perhaps we can do better to make healthcare accessible to all, to ensure anyone can receive the basic healthcare they need.</t>
  </si>
  <si>
    <t>I need you to feel the anxiety of choosing between expensive healthcare by going deeper into debt, or going without.</t>
  </si>
  <si>
    <t>I need you to feel the anger of having to pay higher taxes to cover expensive care for other's irresponbible health choices.</t>
  </si>
  <si>
    <t>Perhaps we can do better to provide reproductive health services without stigmatizing women for considering that irreversible option.</t>
  </si>
  <si>
    <t>I affirm your need for protection from individual acts of violence. And thank you for affirming our need to be kept safe from over-policing.</t>
  </si>
  <si>
    <t>I affirm your need to be safe from over-policing and over-prosecutions. And thank you for affirming our need to be kept safe from violent offenders.</t>
  </si>
  <si>
    <t>I need you to feel the insecurity of being targeted by violent ex-felons who repeatedly violate our property, safety and even our lives.</t>
  </si>
  <si>
    <t>I need you to feel the hopelessness of constant police profiling, its risk of police brutality and even traumatic police shootings.</t>
  </si>
  <si>
    <t>Perhaps we can do better to prevent recidivism without resorting to draconian prison sentences or other reactionary practices.</t>
  </si>
  <si>
    <t>Perhaps we can do better to stem violence without assuming every criminal act stems solely from a bad personal choice ignoring good options.</t>
  </si>
  <si>
    <t xml:space="preserve">I affirm your need for a stable habitat. And thank you for affirming our need to reduce government involvement in our otherwise industrious lives. </t>
  </si>
  <si>
    <t>I affirm your need to conduct your lives with minimal government interventions. And I thank you for affirming our need for a natural and stable habitat for all.</t>
  </si>
  <si>
    <t>I need you to feel the uncertainty our children and their children will ever be able to live on earth as adults the way we have.</t>
  </si>
  <si>
    <t>I need you to feel the tyranny of government's drip, drip, drip of increasing environmental regulations, smothering our private lives.</t>
  </si>
  <si>
    <t>Perhaps we can do better to reduce climate change without imposing regulations on those less able to adjust to them.</t>
  </si>
  <si>
    <t>Perhaps we can do better to optimize natural resources in ways that create the least impact on the world's rising temperatures.</t>
  </si>
  <si>
    <t>I affirm your need not to be shamed for every slight and ethnic insensitivity. And thank you for affirming our need to address less obvious forms of racism.</t>
  </si>
  <si>
    <t>I affirm your need to address less visible prejudices. And thank you for affirming our need not to be shamed for every unintentional slight.</t>
  </si>
  <si>
    <t>I need you to feel the trauma of being singled out for darker skin, even if done unconsciously or without ill intent.</t>
  </si>
  <si>
    <t>I need you to feel the stigmatization when labelled a racist, simply for making an unintentional race-affecting mistake.</t>
  </si>
  <si>
    <t>Perhaps we can do better to not stigmatize anyone for their unintentional mistakes, who honestly seek to improve if not labelled as bad.</t>
  </si>
  <si>
    <t>Perhaps we can do better to be sensitive to sublte forms of race-baced prejudices, and not get so defensive when it's called out.</t>
  </si>
  <si>
    <r>
      <t xml:space="preserve">Let's reverse each cycle. Let's DEGENERALIZE with </t>
    </r>
    <r>
      <rPr>
        <b/>
        <sz val="10"/>
        <color theme="1"/>
        <rFont val="Arial Narrow"/>
        <family val="2"/>
      </rPr>
      <t>relational knowing</t>
    </r>
    <r>
      <rPr>
        <sz val="10"/>
        <color theme="1"/>
        <rFont val="Arial Narrow"/>
        <family val="2"/>
      </rPr>
      <t xml:space="preserve">. Let's DEALIENATE with </t>
    </r>
    <r>
      <rPr>
        <b/>
        <sz val="10"/>
        <color theme="1"/>
        <rFont val="Arial Narrow"/>
        <family val="2"/>
      </rPr>
      <t>impact engaging</t>
    </r>
    <r>
      <rPr>
        <sz val="10"/>
        <color theme="1"/>
        <rFont val="Arial Narrow"/>
        <family val="2"/>
      </rPr>
      <t xml:space="preserve">. Let's DEPOLARIZE with </t>
    </r>
    <r>
      <rPr>
        <b/>
        <sz val="10"/>
        <color theme="1"/>
        <rFont val="Arial Narrow"/>
        <family val="2"/>
      </rPr>
      <t>value framing</t>
    </r>
    <r>
      <rPr>
        <sz val="10"/>
        <color theme="1"/>
        <rFont val="Arial Narrow"/>
        <family val="2"/>
      </rPr>
      <t>. Each explained below. Let's replace this hate with love.</t>
    </r>
  </si>
  <si>
    <t>Leftward stance</t>
  </si>
  <si>
    <t>Rightward stance</t>
  </si>
  <si>
    <t xml:space="preserve">My need for </t>
  </si>
  <si>
    <t>Psychosocial continuum</t>
  </si>
  <si>
    <t>Call for empathy</t>
  </si>
  <si>
    <r>
      <rPr>
        <b/>
        <sz val="24"/>
        <color rgb="FFFFFF00"/>
        <rFont val="Arial Narrow"/>
        <family val="2"/>
      </rPr>
      <t>Pain</t>
    </r>
    <r>
      <rPr>
        <b/>
        <sz val="24"/>
        <color theme="0"/>
        <rFont val="Arial Narrow"/>
        <family val="2"/>
      </rPr>
      <t xml:space="preserve"> is </t>
    </r>
    <r>
      <rPr>
        <b/>
        <i/>
        <sz val="24"/>
        <color theme="0"/>
        <rFont val="Arial Narrow"/>
        <family val="2"/>
      </rPr>
      <t>bad</t>
    </r>
    <r>
      <rPr>
        <b/>
        <sz val="24"/>
        <color theme="0"/>
        <rFont val="Arial Narrow"/>
        <family val="2"/>
      </rPr>
      <t xml:space="preserve"> and best </t>
    </r>
    <r>
      <rPr>
        <b/>
        <i/>
        <sz val="24"/>
        <color theme="0"/>
        <rFont val="Arial Narrow"/>
        <family val="2"/>
      </rPr>
      <t>avoided</t>
    </r>
    <r>
      <rPr>
        <b/>
        <sz val="24"/>
        <color theme="0"/>
        <rFont val="Arial Narrow"/>
        <family val="2"/>
      </rPr>
      <t>.</t>
    </r>
  </si>
  <si>
    <r>
      <rPr>
        <b/>
        <sz val="24"/>
        <color rgb="FFFFFF00"/>
        <rFont val="Arial Narrow"/>
        <family val="2"/>
      </rPr>
      <t>Pain</t>
    </r>
    <r>
      <rPr>
        <b/>
        <sz val="24"/>
        <color theme="0"/>
        <rFont val="Arial Narrow"/>
        <family val="2"/>
      </rPr>
      <t xml:space="preserve"> is </t>
    </r>
    <r>
      <rPr>
        <b/>
        <i/>
        <sz val="24"/>
        <color theme="0"/>
        <rFont val="Arial Narrow"/>
        <family val="2"/>
      </rPr>
      <t>good</t>
    </r>
    <r>
      <rPr>
        <b/>
        <sz val="24"/>
        <color theme="0"/>
        <rFont val="Arial Narrow"/>
        <family val="2"/>
      </rPr>
      <t xml:space="preserve"> and best </t>
    </r>
    <r>
      <rPr>
        <b/>
        <i/>
        <sz val="24"/>
        <color theme="0"/>
        <rFont val="Arial Narrow"/>
        <family val="2"/>
      </rPr>
      <t>embraced</t>
    </r>
    <r>
      <rPr>
        <b/>
        <sz val="24"/>
        <color theme="0"/>
        <rFont val="Arial Narrow"/>
        <family val="2"/>
      </rPr>
      <t>.</t>
    </r>
  </si>
  <si>
    <t>EMPTY:</t>
  </si>
  <si>
    <t>BAD, AVOIDED:</t>
  </si>
  <si>
    <t>GOOD, EMBRACED:</t>
  </si>
  <si>
    <t>The more you generalize for relief, the less your specific needs resolve. The more you are then tempted to be dependent on political generalizations for relief.</t>
  </si>
  <si>
    <t xml:space="preserve">The further the gap between your self-needs and social-needs, the further you slide politically </t>
  </si>
  <si>
    <t xml:space="preserve">Your specific needs are unlike theirs. You specifically need differently from </t>
  </si>
  <si>
    <t>other conservatives.</t>
  </si>
  <si>
    <t>others.</t>
  </si>
  <si>
    <t>The more you feel you must avoid pain, as something bad, the more likely you will accept the generalization from political leaders offering relief. Relieving your pain with their political generalizations rarely results in resolving your specific needs.</t>
  </si>
  <si>
    <t>The more you embrace pain, as a good messenger to warn of unpleasant threats, the less likely you will accept generalizations from political leaders. As your specific needs fully resolve, generalizations become less appealing.</t>
  </si>
  <si>
    <t xml:space="preserve">other liberals. </t>
  </si>
  <si>
    <t xml:space="preserve">leftward. </t>
  </si>
  <si>
    <t xml:space="preserve">rightward. </t>
  </si>
  <si>
    <t xml:space="preserve"> Trusting politics can trap you in pain.</t>
  </si>
  <si>
    <t xml:space="preserve">to extremes. </t>
  </si>
  <si>
    <t>Political leaders count on you to trust their one-size-fits-all generalizations. Do you trust their generalizations to ease your pain? Or do you fault these generalizations for keeping you in pain by overlooking your specific needs?</t>
  </si>
  <si>
    <t xml:space="preserve">The more your specific needs fully resolve, the more fully you can function. The less your specific needs fully resolve, the less you can fully function. The more your life fully functions, the less you "need" or become dependent on politics. As soon as you feel the pain of an unmet need, you promptly seek to resolve it, and move on. Any political generalization serves only as a bridge to address specific needs. </t>
  </si>
  <si>
    <t>By the way…</t>
  </si>
  <si>
    <t>We will demonstrate respect for your side's needs to model how you are to respect ours, to raise optimal functioning of us all.</t>
  </si>
  <si>
    <t>You have to respect our needs first, or we will not respect yours, as we fault your side for keeping us in pain of unmet needs.</t>
  </si>
  <si>
    <t>Which do you prefer?</t>
  </si>
  <si>
    <t>NATURE CORRECTS</t>
  </si>
  <si>
    <t>With greater access to resources, your needs resolve more fully. You can both get what you need on your own and  get what you need through others. Your self-needs resolve on par with your social-needs. You enjoy more psychosocial eqilibrium. This can help explain why you are drawn to politially centrist positions (like neoliberal economics). But your centrist generalizations fail to speak to those whose needs do not resolve a well as yours in their specific social situations.</t>
  </si>
  <si>
    <t xml:space="preserve">This wording helps me relate better to both sides of </t>
  </si>
  <si>
    <t xml:space="preserve"> politics.</t>
  </si>
  <si>
    <t xml:space="preserve">Now I can better understand </t>
  </si>
  <si>
    <t xml:space="preserve">This wording helps me let go of trusted </t>
  </si>
  <si>
    <t xml:space="preserve"> generalizations.</t>
  </si>
  <si>
    <t xml:space="preserve"> politics' competing priorities.</t>
  </si>
  <si>
    <t>I neither agree nor disagree</t>
  </si>
  <si>
    <t>I fully agree</t>
  </si>
  <si>
    <t>I somewhat agree</t>
  </si>
  <si>
    <t xml:space="preserve">I somewhat disagree </t>
  </si>
  <si>
    <t>I totally disagree</t>
  </si>
  <si>
    <t>low</t>
  </si>
  <si>
    <t>high</t>
  </si>
  <si>
    <t>immigration</t>
  </si>
  <si>
    <t>climate change</t>
  </si>
  <si>
    <t>gun safety</t>
  </si>
  <si>
    <t>abortion</t>
  </si>
  <si>
    <t>healthcare</t>
  </si>
  <si>
    <t>criminal justice</t>
  </si>
  <si>
    <t>economy</t>
  </si>
  <si>
    <t>racism</t>
  </si>
  <si>
    <t>moderate</t>
  </si>
  <si>
    <t xml:space="preserve">You are now in a </t>
  </si>
  <si>
    <t xml:space="preserve"> priorities. </t>
  </si>
  <si>
    <t xml:space="preserve"> generalizations, so all sides can more freely resolve their specific </t>
  </si>
  <si>
    <t xml:space="preserve"> needs. </t>
  </si>
  <si>
    <t xml:space="preserve">Lead with the higher authority of resolved needs. </t>
  </si>
  <si>
    <t xml:space="preserve">Lead them in empathizing with competing </t>
  </si>
  <si>
    <t xml:space="preserve">Lead them in how you rely less on </t>
  </si>
  <si>
    <t xml:space="preserve"> position to "lead" your political leaders. </t>
  </si>
  <si>
    <t xml:space="preserve">Lead them in relating more fully to all sides of </t>
  </si>
  <si>
    <t xml:space="preserve"> politics. </t>
  </si>
  <si>
    <t xml:space="preserve">Are you ready to escape the clutches of overgeneralizing </t>
  </si>
  <si>
    <t xml:space="preserve"> politics. Replace being led with taking the lead.</t>
  </si>
  <si>
    <t xml:space="preserve"> politics? After choosing an issue, select above how well you can agree with these radically different approaches to </t>
  </si>
  <si>
    <t xml:space="preserve">This wording helps me engage with the opposing side of </t>
  </si>
  <si>
    <t xml:space="preserve"> view. </t>
  </si>
  <si>
    <t xml:space="preserve">? After choosing an issue, select above how well you can agree with these radically different approaches to </t>
  </si>
  <si>
    <t xml:space="preserve">Are you ready to honor needs without alienating laws about </t>
  </si>
  <si>
    <t xml:space="preserve">I can now better handle losing at </t>
  </si>
  <si>
    <t>-related needs.</t>
  </si>
  <si>
    <t xml:space="preserve">Now I can be less dependent on laws requiring my response to </t>
  </si>
  <si>
    <t xml:space="preserve">Lead them by engaging actual needs on both sides of the </t>
  </si>
  <si>
    <t xml:space="preserve"> issue. </t>
  </si>
  <si>
    <t xml:space="preserve">. </t>
  </si>
  <si>
    <t xml:space="preserve">Lead in how you report and endure the negative impacts whenever losing your </t>
  </si>
  <si>
    <t xml:space="preserve"> position. </t>
  </si>
  <si>
    <t xml:space="preserve">Lead by responding directly to </t>
  </si>
  <si>
    <t xml:space="preserve"> related needs, beyond legal minimums for </t>
  </si>
  <si>
    <t xml:space="preserve">This helps me replace fighting with appreciation for the other's </t>
  </si>
  <si>
    <t xml:space="preserve"> position.</t>
  </si>
  <si>
    <t xml:space="preserve">I can cease exaggerating about the apparent worst of the opposing </t>
  </si>
  <si>
    <t xml:space="preserve">I can replace defensiveness with mutual value for resolving each other's </t>
  </si>
  <si>
    <t xml:space="preserve"> needs.</t>
  </si>
  <si>
    <t xml:space="preserve"> position to raise the standard of political leadership.  </t>
  </si>
  <si>
    <t xml:space="preserve">Lead without fighting each other's </t>
  </si>
  <si>
    <t xml:space="preserve">Lead without stereotyping the other side's mistakes about </t>
  </si>
  <si>
    <t xml:space="preserve"> as typical of them all. </t>
  </si>
  <si>
    <t xml:space="preserve">Lead without provoking their defensiveness, or getting defensive, by prioritizing resolution of each other's specific </t>
  </si>
  <si>
    <t>Allow nature to run its course. Deregulate excessive environmental codes that distort the market in regulating itself.</t>
  </si>
  <si>
    <t>one side is totally correct and the other completely wrong</t>
  </si>
  <si>
    <t>one side is mostly correct and the other mostly wrong</t>
  </si>
  <si>
    <t>one side is more correct than the other side</t>
  </si>
  <si>
    <t>both sides are an equal mix of correct stuff and wrong stuff</t>
  </si>
  <si>
    <t>all sides are mostly correct with some errors</t>
  </si>
  <si>
    <t>all sides are more wrong than right</t>
  </si>
  <si>
    <t>all sides are completely wrong</t>
  </si>
  <si>
    <t>FIRST STEP ACT REHAB</t>
  </si>
  <si>
    <t>SWOT personalized</t>
  </si>
  <si>
    <t xml:space="preserve"> for the politicized issue of </t>
  </si>
  <si>
    <t xml:space="preserve">You're likely a political centrist favoring negotiated compromise on most issues. Your psychosocial needs likely endure only mild tension. </t>
  </si>
  <si>
    <t xml:space="preserve">You're likely a loyal partisan who can admit your side's shortcomings. Your psychosocial imbalance is probably moderate. </t>
  </si>
  <si>
    <t xml:space="preserve">You're likely uncommitted to any political side, and perhaps wary of politics in general. You may enjoy psychosocial balance, or not. </t>
  </si>
  <si>
    <t xml:space="preserve">You're likely disillusioned with politics, or at least with political polarization. You guard your psychosocial needs from its arbitrary track. </t>
  </si>
  <si>
    <t xml:space="preserve">You're likely completely disgusted with politics. As far as you're concerned, it does nothing for your psychosocial needs. </t>
  </si>
  <si>
    <t xml:space="preserve">Instead of reacting to others with a different </t>
  </si>
  <si>
    <t xml:space="preserve"> view, or avoiding politics altogether, consider the viable alternative of responding to each other's needs behind the political rhetoric. You can listen for their </t>
  </si>
  <si>
    <t xml:space="preserve"> impacted needs without agreeing how you or others should respond to them. Their needs in how they experience </t>
  </si>
  <si>
    <t xml:space="preserve"> will not go away when ignored, but persist even more painfully. So let us be more mature in how we respond to them, modeling how others are to respond to yours. </t>
  </si>
  <si>
    <t>SELECT FROM THE DROPDOWN MENU ABOVE YOUR ORIGINAL VIEW OF POLITICS.</t>
  </si>
  <si>
    <t xml:space="preserve">extremists on either side who refuse to compromise </t>
  </si>
  <si>
    <t>neoliberal centrists corrupted by corporatist donor class</t>
  </si>
  <si>
    <t>left populists trying to further expand government's reach</t>
  </si>
  <si>
    <t>right populists trying to roll back federal social programs</t>
  </si>
  <si>
    <t>mainstream media serving their politically biased corporatist masters</t>
  </si>
  <si>
    <t xml:space="preserve">social media with its money-making echo chamber algorithms </t>
  </si>
  <si>
    <t>each of us for indulging in outrage culture</t>
  </si>
  <si>
    <t xml:space="preserve">divisive politicians who court our votes with negative ads </t>
  </si>
  <si>
    <t>not as much of a problem as pundits claim</t>
  </si>
  <si>
    <t xml:space="preserve">Yes, polarization stems in part from political extremes. </t>
  </si>
  <si>
    <t xml:space="preserve">Yes, polarization stems in part from centrist stagnation. </t>
  </si>
  <si>
    <t xml:space="preserve">Yes, polarization stems in part from left wing populism. </t>
  </si>
  <si>
    <t xml:space="preserve">Polarization also feeds on mainstream media. </t>
  </si>
  <si>
    <t xml:space="preserve">Polarization also feeds on echo chambers. </t>
  </si>
  <si>
    <t xml:space="preserve">Polarization also feeds on outrage culture. </t>
  </si>
  <si>
    <t xml:space="preserve">Polarization also feeds on divisive politicians. </t>
  </si>
  <si>
    <t xml:space="preserve">Polarization can be exaggerated as a problem. </t>
  </si>
  <si>
    <t xml:space="preserve"> The more connected and honest with others, the more fully you can resolve your </t>
  </si>
  <si>
    <t xml:space="preserve"> needs. There is no such thing as pain apart from unresolved needs. Resolved needs liberate you.</t>
  </si>
  <si>
    <t xml:space="preserve">It's easier to blame others, while guarding our vulnerable needs, than own our own role in it. We fuel polarization when resisting life's natural pull toward psychosocial equilibrium. Equally resolving your self-needs and social-needs dissolves </t>
  </si>
  <si>
    <t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t>
  </si>
  <si>
    <t xml:space="preserve">I fully trust politics to serve my publicly affected needs. </t>
  </si>
  <si>
    <t xml:space="preserve">I cautiously trust politics to serve my publicly affected needs. </t>
  </si>
  <si>
    <t xml:space="preserve">I neither trust nor distrust politics to honor my publicly affected needs. </t>
  </si>
  <si>
    <t xml:space="preserve">I mostly distrust politics to respect my publicly affected needs. </t>
  </si>
  <si>
    <t>I completely distrust politics to respect my publicly affected needs</t>
  </si>
  <si>
    <t xml:space="preserve">You're likely a political junkie or policy wonk. You trust politics to help solve just about any </t>
  </si>
  <si>
    <t xml:space="preserve"> problem. </t>
  </si>
  <si>
    <t xml:space="preserve"> problems. </t>
  </si>
  <si>
    <t xml:space="preserve">You likely follow all levels of a political campaign. You put up with politics as the best means to address </t>
  </si>
  <si>
    <t xml:space="preserve">You likely listen to political news skeptically, if at all. You wish for something better than politics to address </t>
  </si>
  <si>
    <t xml:space="preserve">You likely ignore political news and only vote once every four years. You doubt politics can truly solve any </t>
  </si>
  <si>
    <t xml:space="preserve">You're likely disillusioned with politics and don't even vote. You're convinced politics can never solve any </t>
  </si>
  <si>
    <t xml:space="preserve"> views provides you opportunity. You can create value for them from the solid ground of your </t>
  </si>
  <si>
    <t xml:space="preserve"> strengths. They can reciprocate by providing value to you for your political weakness. In short, instead of debating who sounds right, you both go directly to the needs politics aims to address.</t>
  </si>
  <si>
    <t>Immigration</t>
  </si>
  <si>
    <t>Climate change</t>
  </si>
  <si>
    <t>Gun safety</t>
  </si>
  <si>
    <t>Abortion</t>
  </si>
  <si>
    <t>Healthcare</t>
  </si>
  <si>
    <t>Criminal justice</t>
  </si>
  <si>
    <t>Economy</t>
  </si>
  <si>
    <t>Racism</t>
  </si>
  <si>
    <t xml:space="preserve">reveal more about each other’s social-needs than self-needs. Guarding their more resolved needs with established specifics reveals their political strength. Relieving their less resolved needs with sweeping generalizations exposes their political weakness. </t>
  </si>
  <si>
    <t xml:space="preserve">No matter how you feel about politics, this SWOT tool can add discipline to an otherwise free-for-all mess. </t>
  </si>
  <si>
    <t xml:space="preserve">The other side's political weakness around their </t>
  </si>
  <si>
    <t xml:space="preserve"> strengths. Let them reciprocate by providing value to your political weakness. In short, overcome polarization by demanding less, giving more.</t>
  </si>
  <si>
    <t>Harmony Politics counters political polarization by treating each element found in our definition for politics. Politics can then be less of a stumbling block and more of a stepping stone, to bridge your respect with their respect for each other's politicized needs.</t>
  </si>
  <si>
    <r>
      <rPr>
        <sz val="30"/>
        <color rgb="FFFFFF00"/>
        <rFont val="Arial Black"/>
        <family val="2"/>
      </rPr>
      <t>PAIN</t>
    </r>
    <r>
      <rPr>
        <sz val="30"/>
        <color rgb="FFFF3C3C"/>
        <rFont val="Arial Black"/>
        <family val="2"/>
      </rPr>
      <t xml:space="preserve"> POINTS ON EACH </t>
    </r>
    <r>
      <rPr>
        <sz val="30"/>
        <color rgb="FFFF99FF"/>
        <rFont val="Arial Black"/>
        <family val="2"/>
      </rPr>
      <t>SIDE</t>
    </r>
  </si>
  <si>
    <t>I only care about my own political side, and likely will keep it that way.</t>
  </si>
  <si>
    <t xml:space="preserve">I want to learn about the pain of the other side only if they first learn of my pain. </t>
  </si>
  <si>
    <t>I am willing to do what I can to reduce their pain and then wait for them to reciprocate.</t>
  </si>
  <si>
    <t>I am ready to take the lead to address the pain on both sides, even if others fail to respond.</t>
  </si>
  <si>
    <t>I am eager to be among the first to risk trying this new way to resolve political polarization.</t>
  </si>
  <si>
    <t xml:space="preserve">Here is our challenge: To compete with one another not to score political gains but to measurably resolve the most needs in each other. This includes the challenge for who can hold out the longest to endure the pain of unresolved needs, to fully resolve those needs. Those who slip back into prioritizing pain relief will lose, as that permits these needs to later create more pain. Let's turn this challenge into an opportunity to create compelling value for us all. </t>
  </si>
  <si>
    <t>Victory would go to who resolves the most needs. Who would earn the right to lead politically, surpassing the old divisive politics guard. In the process, we would raise political standards. Starting with these eight issues.</t>
  </si>
  <si>
    <t>Victory could go to who resolves the most needs. Who could earn the right to lead politically, surpassing the old divisive politics guard. In the process, we could raise political standards. Starting with these eight issues.</t>
  </si>
  <si>
    <t>Victory should go to who resolves the most needs. They should earn the right to lead politically, surpassing the old divisive politics guard. In the process, we can start raising the standard, using these eight political issues.</t>
  </si>
  <si>
    <t>Victory will go to who resolves the most needs. They will earn the right to lead politically, surpassing the old divisive politics guard. In the process, we raise the standard for politics. Let's try it with eight key issues.</t>
  </si>
  <si>
    <t>Victory goes to who resolve the most needs. They earn the right to lead politically, surpassing the old divisive politics guard. In the process, we will raise the standard on politics. Try it with these eight issues.</t>
  </si>
  <si>
    <t xml:space="preserve">By enduring the short-term hardship of resolving needs over relieving its pain, I would win and you lose. But overall we all would win with a raised level of personal and shared functioning. But if you endured longer than me, to absorb the difficulties of resolving more needs than me, then you would win and I lose. In the long run, we would still boost each other's level of functioning in life. </t>
  </si>
  <si>
    <t xml:space="preserve">If I endured the short-term hardship of resolving needs over relieving its pain, I'd win and you would lose. In the long run, we all win with a raised level of personal and shared functioning. If you endured longer than me, to overcome the difficulties of resolving more needs than me, then you'd win and I'd lose. In the long run, we still boost each other's level of functioning in life. </t>
  </si>
  <si>
    <t xml:space="preserve">If I can endure in the short-term the hardship of resolving needs over relieving its pain, I win and you lose. In the long run, we all win with a raised level of personal and shared functioning. If you can endure longer than me, to overcome the difficulties of resolving more needs than me, then you win and I lose. In the long run, we still boost each other's level of functioning in life. </t>
  </si>
  <si>
    <t xml:space="preserve">If I endure in the short-term the hardship of resolving needs over relieving its pain, I win and you lose. In the long run, we all win with a raised level of personal and shared functioning. If you endure longer than me, to overcome the difficulties of resolving more needs than me, then you win and I lose. In the long run, we still boost each other's level of functioning in life. </t>
  </si>
  <si>
    <t xml:space="preserve">If you can work with the other political side only if they work in kind with you, okay. You likely will take this challenge after it seeing it work for others. But if you get frustrated enough with divisive politics, see how it works for others trying this. </t>
  </si>
  <si>
    <t xml:space="preserve">If you can take charge in resolving needs on all sides, you're a leader we all need. You are well suited for this challenge. Join us in leading the way to replace divisive politics with this challenge to resolve politicized needs. </t>
  </si>
  <si>
    <t xml:space="preserve">If you can risk failing this and learn with us to improve it, you're the leader we need. This challenge needs you to succeed. Lead the way in replacing divisive politics with this pioneering approach to resolving politicized needs. </t>
  </si>
  <si>
    <t>SELECT FROM THE DROPDOWN LIST HOW READY YOU ARE TO TRY THIS</t>
  </si>
  <si>
    <t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t>
  </si>
  <si>
    <t>Are you now ready, willing and able to accept this challenge?</t>
  </si>
  <si>
    <t>Politics exist to guide our behavior to serve needs, namely to shape laws. While no one sits above the law, no law sits above the needs it exists to serve. Whose needs are best served in how our laws are formed, interpreted, enforced, and politicized?</t>
  </si>
  <si>
    <t xml:space="preserve">If I could endure the short-term hardship of resolving needs over relieving its pain, I would win this contest. In the long run, we all would win by raising personal and shared functioning. If you could endure longer than me, to overcome the difficulties of resolving more needs than me, then you would win and I lose this contest. In the long run, we still all gain by boosting our functioning in life. </t>
  </si>
  <si>
    <t>Widespread anxiety and depression suggest our politics and our system of laws fail to properly serve our many specific needs. Such anxiety and depression arise from unmet needs, so let's look at particular pain points on both sides of eight key political issues.</t>
  </si>
  <si>
    <t>You disagree with their priority of needs?</t>
  </si>
  <si>
    <t>Keeping ourselves down</t>
  </si>
  <si>
    <t>Wellness is psychosocial</t>
  </si>
  <si>
    <t>Interactive</t>
  </si>
  <si>
    <t>Takeaway</t>
  </si>
  <si>
    <t>UNDERSTANDING POLITICS</t>
  </si>
  <si>
    <t>EIGHT KEY ISSUES</t>
  </si>
  <si>
    <t>POPULISM</t>
  </si>
  <si>
    <t>PSYCHOSOCIAL ORIENTATION</t>
  </si>
  <si>
    <t>SUMMARY</t>
  </si>
  <si>
    <t>Your prioritizing needs (reason be damned)</t>
  </si>
  <si>
    <t>Political leadership or political elitism?</t>
  </si>
  <si>
    <t>Eight key issues to apply Harmony Politics</t>
  </si>
  <si>
    <r>
      <t xml:space="preserve">Politics as usual - </t>
    </r>
    <r>
      <rPr>
        <b/>
        <i/>
        <sz val="10"/>
        <color theme="1"/>
        <rFont val="Arial Narrow"/>
        <family val="2"/>
      </rPr>
      <t>immature polarizing</t>
    </r>
  </si>
  <si>
    <r>
      <t xml:space="preserve">Harmony politics - </t>
    </r>
    <r>
      <rPr>
        <b/>
        <i/>
        <sz val="10"/>
        <color theme="1"/>
        <rFont val="Arial Narrow"/>
        <family val="2"/>
      </rPr>
      <t>mature responsiveness</t>
    </r>
  </si>
  <si>
    <t>This table of contents</t>
  </si>
  <si>
    <t>HARMONY POLITICS</t>
  </si>
  <si>
    <t>#</t>
  </si>
  <si>
    <t>$</t>
  </si>
  <si>
    <t>Understanding politics: It's about needs</t>
  </si>
  <si>
    <t xml:space="preserve">For the wide-oriented, liberalism is less about guarding self-needs (by resisting traditional historical pressures to conform to old moral norms), and more about countering the Right’s resistance to relieve the Left's less resolved social-needs. Politics is social. </t>
  </si>
  <si>
    <t xml:space="preserve">For the deep-oriented, conservatism is less about relieving self-needs (when asserting individual rights and personal responsibility), and more about countering the Left’s impact by guarding the Right's more resolved social-needs. Politics is social. </t>
  </si>
  <si>
    <t>Correlating your political views</t>
  </si>
  <si>
    <t>"</t>
  </si>
  <si>
    <t>Needs first, reasons later</t>
  </si>
  <si>
    <r>
      <t xml:space="preserve">Harmony politics - </t>
    </r>
    <r>
      <rPr>
        <b/>
        <i/>
        <sz val="20"/>
        <color rgb="FF00501E"/>
        <rFont val="Tahoma"/>
        <family val="2"/>
      </rPr>
      <t>mature responsiveness</t>
    </r>
  </si>
  <si>
    <r>
      <rPr>
        <b/>
        <sz val="20"/>
        <color rgb="FF004623"/>
        <rFont val="Tahoma"/>
        <family val="2"/>
      </rPr>
      <t>Political leadership</t>
    </r>
    <r>
      <rPr>
        <b/>
        <sz val="20"/>
        <color rgb="FF371950"/>
        <rFont val="Tahoma"/>
        <family val="2"/>
      </rPr>
      <t xml:space="preserve"> </t>
    </r>
    <r>
      <rPr>
        <b/>
        <sz val="20"/>
        <color theme="1" tint="0.499984740745262"/>
        <rFont val="Tahoma"/>
        <family val="2"/>
      </rPr>
      <t>or</t>
    </r>
    <r>
      <rPr>
        <b/>
        <sz val="20"/>
        <color rgb="FF371950"/>
        <rFont val="Tahoma"/>
        <family val="2"/>
      </rPr>
      <t xml:space="preserve"> political elitism</t>
    </r>
    <r>
      <rPr>
        <b/>
        <sz val="20"/>
        <color theme="1" tint="0.499984740745262"/>
        <rFont val="Tahoma"/>
        <family val="2"/>
      </rPr>
      <t>?</t>
    </r>
  </si>
  <si>
    <t>water</t>
  </si>
  <si>
    <t>food</t>
  </si>
  <si>
    <t>housing</t>
  </si>
  <si>
    <t>health</t>
  </si>
  <si>
    <t>income</t>
  </si>
  <si>
    <t>safety</t>
  </si>
  <si>
    <t>fun</t>
  </si>
  <si>
    <t>travel</t>
  </si>
  <si>
    <t xml:space="preserve">To illustrate this point, consider your need for </t>
  </si>
  <si>
    <t xml:space="preserve">. We all need </t>
  </si>
  <si>
    <t xml:space="preserve">Click on </t>
  </si>
  <si>
    <t xml:space="preserve"> white field below to change this illustration. See how we all share the same core-needs. But diverge in how we ease such needs.</t>
  </si>
  <si>
    <r>
      <t xml:space="preserve">We believe what we </t>
    </r>
    <r>
      <rPr>
        <b/>
        <i/>
        <sz val="20"/>
        <color rgb="FFEBDCFF"/>
        <rFont val="Tahoma"/>
        <family val="2"/>
      </rPr>
      <t>need</t>
    </r>
    <r>
      <rPr>
        <b/>
        <sz val="20"/>
        <color rgb="FFEBDCFF"/>
        <rFont val="Tahoma"/>
        <family val="2"/>
      </rPr>
      <t xml:space="preserve"> to believe</t>
    </r>
  </si>
  <si>
    <t>Harmonizing diverse politicized needs</t>
  </si>
  <si>
    <t>Key points for you to take away from this tool</t>
  </si>
  <si>
    <t xml:space="preserve">Popular politics temps us to trust generalizing to deal with our many specific problems of unresolved needs.
</t>
  </si>
  <si>
    <t xml:space="preserve">Political differences express inflexibly different priorities of needs, so debating polarizes more than persuades. </t>
  </si>
  <si>
    <t>Political generalizing prioritizes relief from pain than resolving needs that could remove such pain.</t>
  </si>
  <si>
    <t>I am…</t>
  </si>
  <si>
    <t>And I</t>
  </si>
  <si>
    <t xml:space="preserve"> am</t>
  </si>
  <si>
    <t xml:space="preserve"> ready to apply this</t>
  </si>
  <si>
    <t>content with learning this</t>
  </si>
  <si>
    <t>ready to apply it with others</t>
  </si>
  <si>
    <t>ready to earn $ applying it</t>
  </si>
  <si>
    <t>keeping what I learned to myself</t>
  </si>
  <si>
    <t>ready to share on social media</t>
  </si>
  <si>
    <t>ready to tell others in person</t>
  </si>
  <si>
    <t>family members &amp; friends</t>
  </si>
  <si>
    <t>to media pundits</t>
  </si>
  <si>
    <t>my elected officials</t>
  </si>
  <si>
    <t>need to first learn more about its earning potential</t>
  </si>
  <si>
    <t>prefer to learn from others trying this</t>
  </si>
  <si>
    <t>am ready to get started with this process</t>
  </si>
  <si>
    <t>FIRST SELECT ITEM AT LEFT</t>
  </si>
  <si>
    <r>
      <t xml:space="preserve">Cultivate your own political leadership from within, using </t>
    </r>
    <r>
      <rPr>
        <b/>
        <sz val="14"/>
        <color rgb="FF009641"/>
        <rFont val="Tahoma"/>
        <family val="2"/>
      </rPr>
      <t>Harmony</t>
    </r>
    <r>
      <rPr>
        <b/>
        <sz val="14"/>
        <color theme="1"/>
        <rFont val="Tahoma"/>
        <family val="2"/>
      </rPr>
      <t xml:space="preserve"> </t>
    </r>
    <r>
      <rPr>
        <b/>
        <sz val="14"/>
        <color rgb="FF7030A0"/>
        <rFont val="Tahoma"/>
        <family val="2"/>
      </rPr>
      <t>Politics</t>
    </r>
    <r>
      <rPr>
        <sz val="14"/>
        <color theme="1"/>
        <rFont val="Tahoma"/>
        <family val="2"/>
      </rPr>
      <t xml:space="preserve"> to break the spell of political elites.</t>
    </r>
  </si>
  <si>
    <r>
      <t>Click to learn more at https://www.</t>
    </r>
    <r>
      <rPr>
        <sz val="15"/>
        <color rgb="FFA0FFCD"/>
        <rFont val="Arial Black"/>
        <family val="2"/>
      </rPr>
      <t>value</t>
    </r>
    <r>
      <rPr>
        <sz val="15"/>
        <color rgb="FFE1C8FF"/>
        <rFont val="Arial Black"/>
        <family val="2"/>
      </rPr>
      <t>relating</t>
    </r>
    <r>
      <rPr>
        <sz val="15"/>
        <color rgb="FFC8FFE1"/>
        <rFont val="Arial Black"/>
        <family val="2"/>
      </rPr>
      <t>.com</t>
    </r>
  </si>
  <si>
    <t>How?</t>
  </si>
  <si>
    <t>To use again, save a personalized version of this document to a PDF.</t>
  </si>
  <si>
    <t>Harmony Politics instructions</t>
  </si>
  <si>
    <t>Table of Contents</t>
  </si>
  <si>
    <t>We believe what we need to believe</t>
  </si>
  <si>
    <t>Beyond Left and Right populism</t>
  </si>
  <si>
    <r>
      <t>Relational knowing</t>
    </r>
    <r>
      <rPr>
        <b/>
        <sz val="10"/>
        <color theme="1" tint="0.499984740745262"/>
        <rFont val="Arial Narrow"/>
        <family val="2"/>
      </rPr>
      <t xml:space="preserve"> (vs. relieve believe)</t>
    </r>
  </si>
  <si>
    <r>
      <t>Impact Engaging</t>
    </r>
    <r>
      <rPr>
        <b/>
        <sz val="10"/>
        <color theme="1" tint="0.499984740745262"/>
        <rFont val="Arial Narrow"/>
        <family val="2"/>
      </rPr>
      <t xml:space="preserve"> (vs. impersonal compliance)</t>
    </r>
  </si>
  <si>
    <r>
      <t>Value framing</t>
    </r>
    <r>
      <rPr>
        <b/>
        <sz val="10"/>
        <color theme="1" tint="0.499984740745262"/>
        <rFont val="Arial Narrow"/>
        <family val="2"/>
      </rPr>
      <t xml:space="preserve"> (vs. mutual hostilities)</t>
    </r>
  </si>
  <si>
    <r>
      <t xml:space="preserve">POLITICS can never solve our </t>
    </r>
    <r>
      <rPr>
        <sz val="17"/>
        <color rgb="FFC8FFE1"/>
        <rFont val="Arial Black"/>
        <family val="2"/>
      </rPr>
      <t>specific</t>
    </r>
    <r>
      <rPr>
        <sz val="17"/>
        <color rgb="FFF0CDFF"/>
        <rFont val="Arial Black"/>
        <family val="2"/>
      </rPr>
      <t xml:space="preserve"> problems from the level of </t>
    </r>
    <r>
      <rPr>
        <sz val="17"/>
        <color rgb="FFFFCCCC"/>
        <rFont val="Arial Black"/>
        <family val="2"/>
      </rPr>
      <t>generalizing</t>
    </r>
    <r>
      <rPr>
        <sz val="17"/>
        <color rgb="FFF0CDFF"/>
        <rFont val="Arial Black"/>
        <family val="2"/>
      </rPr>
      <t xml:space="preserve"> that created them.</t>
    </r>
  </si>
  <si>
    <t>Can you put another's specific needs ahead of your trusted generalizations?</t>
  </si>
  <si>
    <r>
      <t>Your prioritizing needs</t>
    </r>
    <r>
      <rPr>
        <b/>
        <i/>
        <sz val="20"/>
        <color rgb="FF371950"/>
        <rFont val="Tahoma"/>
        <family val="2"/>
      </rPr>
      <t xml:space="preserve"> </t>
    </r>
    <r>
      <rPr>
        <b/>
        <i/>
        <sz val="18"/>
        <color rgb="FF371950"/>
        <rFont val="Tahoma"/>
        <family val="2"/>
      </rPr>
      <t>(reason be damned)</t>
    </r>
  </si>
  <si>
    <t xml:space="preserve"> tends to be more resolved than my need for </t>
  </si>
  <si>
    <t>RACISM</t>
  </si>
  <si>
    <t>Seek both: personal &amp; social needs relatively equally.</t>
  </si>
  <si>
    <t>Revolutionizing politics with love</t>
  </si>
  <si>
    <t>Prioritizing your psychosocial needs</t>
  </si>
  <si>
    <t>Dissolving pain of divisive tribal politics</t>
  </si>
  <si>
    <r>
      <t>Relational knowing</t>
    </r>
    <r>
      <rPr>
        <b/>
        <sz val="20"/>
        <color rgb="FF5AFFA0"/>
        <rFont val="Tahoma"/>
        <family val="2"/>
      </rPr>
      <t xml:space="preserve"> </t>
    </r>
    <r>
      <rPr>
        <b/>
        <sz val="18"/>
        <color rgb="FF5AFFA0"/>
        <rFont val="Tahoma"/>
        <family val="2"/>
      </rPr>
      <t>(v. relieve believe)</t>
    </r>
  </si>
  <si>
    <r>
      <t>Impact engaging</t>
    </r>
    <r>
      <rPr>
        <b/>
        <sz val="20"/>
        <color rgb="FF5AFFA0"/>
        <rFont val="Tahoma"/>
        <family val="2"/>
      </rPr>
      <t xml:space="preserve"> </t>
    </r>
    <r>
      <rPr>
        <b/>
        <sz val="18"/>
        <color rgb="FF5AFFA0"/>
        <rFont val="Tahoma"/>
        <family val="2"/>
      </rPr>
      <t>(v. impersonal compliance)</t>
    </r>
  </si>
  <si>
    <r>
      <t xml:space="preserve">Value framing </t>
    </r>
    <r>
      <rPr>
        <b/>
        <sz val="18"/>
        <color rgb="FF5AFFA0"/>
        <rFont val="Tahoma"/>
        <family val="2"/>
      </rPr>
      <t>(v. mutual hostilities)</t>
    </r>
  </si>
  <si>
    <t xml:space="preserve">This is the first version of this tool. You can expect it to be revised, as we learn from each other. Remember, politics exist for you and your needs. You and your needs do not exist for politics. </t>
  </si>
  <si>
    <t>Look for the "I" in a green circle, at the right, to indicate each Interactive feature. Your input brings this information alive with your own lived experiences. We aim to be as specific as possible. This interactive feature lets its insights be more specific to your life.</t>
  </si>
  <si>
    <t xml:space="preserve">, but get it in different ways. Likewise, we all need protection from threats, but some of us depend more on government security services than others. And for different things. </t>
  </si>
  <si>
    <t>I buy stuff made by all kinds of people I indirectly must trust.</t>
  </si>
  <si>
    <t xml:space="preserve">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t>
  </si>
  <si>
    <t>SELECT OPTIONS ABOVE TO ESTIMATE YOUR PRIORITIZING PSYCHOSOCIAL NEEDS</t>
  </si>
  <si>
    <t xml:space="preserve">Your inflexible needs orient your focus. We each experience this as a psychosocial orientation. </t>
  </si>
  <si>
    <t>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t>
  </si>
  <si>
    <t xml:space="preserve">political opponents. </t>
  </si>
  <si>
    <r>
      <t xml:space="preserve">The distinction between </t>
    </r>
    <r>
      <rPr>
        <i/>
        <sz val="12"/>
        <color theme="1"/>
        <rFont val="Arial"/>
        <family val="2"/>
      </rPr>
      <t>liberal left</t>
    </r>
    <r>
      <rPr>
        <sz val="12"/>
        <color theme="1"/>
        <rFont val="Arial"/>
        <family val="2"/>
      </rPr>
      <t xml:space="preserve"> and </t>
    </r>
    <r>
      <rPr>
        <i/>
        <sz val="12"/>
        <color theme="1"/>
        <rFont val="Arial"/>
        <family val="2"/>
      </rPr>
      <t>conservative right</t>
    </r>
    <r>
      <rPr>
        <sz val="12"/>
        <color theme="1"/>
        <rFont val="Arial"/>
        <family val="2"/>
      </rPr>
      <t xml:space="preserve"> increasingly takes a back seat to the distinction between political elites of either side and objectified voters whose politicized needs rarely resolve. Supposedly because "it's political." No, it is not.</t>
    </r>
  </si>
  <si>
    <t>Political leaders and elites commonly presume you need them for your public-facing needs. They appeal to your "arguments" or your feelings for support, for votes, for political cover. They count on you relying on their generalizations for relief of these social-needs. They avoid your specifics to hold together fragile coalitions. The less your specific needs resolve, the more stuck you are in pain. Do you really need them? Or instead to resolve your needs by any responsible means necessary?</t>
  </si>
  <si>
    <t>Popular politics rarely if ever inspires you to equally resolve your self-needs and social-needs. Instead, it easily polarizes you into camps of competing psychosocial priorities. Instead of encouraging wisdom of personal AND social responsibilities, it pits your needs against others. Instead of the high standard of fully resolving each other's needs as an act of noble love, it settles for pragmatically easing the discomfort of each other's unresolved needs. It typically keeps you in pain.</t>
  </si>
  <si>
    <t xml:space="preserve">The lateral left-right tension gives way to the vertical elite-populace tension. In this age of instant information on the Internet, the rallying role of political leaders slips increasingly into obsolence. In other words, the populace can now say to political elites, "Don't tell us what we need, we'll tell you. Moreover, don't insult us with your power-grabbing generalizations. If you can't cover our specifics, we will. We'll bypass you to resolve needs to remove its pain. We'll now lead ourselves, thank you."
</t>
  </si>
  <si>
    <t>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t>
  </si>
  <si>
    <t xml:space="preserve">If you must cling to political loyalty, then you are being true to your convictions. You likely will reject this challenge. But if you get frustrated to the point of exasperation with divisive politics, revisit this challenge to resolve politicized needs. </t>
  </si>
  <si>
    <t xml:space="preserve">If you condition your openness to their pain to their openness to yours, alright. You may not be up to this challenge. But when frustrated to the point of disillusionment with divisive politics, reconsider this challenge to resolve politicized needs. </t>
  </si>
  <si>
    <t xml:space="preserve">Yes, polarization stems in part from right wing populism. </t>
  </si>
  <si>
    <t xml:space="preserve">Alienation is the byproduct of our highly individualistic privacy, so we can do our own things without intrusion from others. Privacy lets us set our terms for handling </t>
  </si>
  <si>
    <t xml:space="preserve">Polarization is the common outcome when fighting for our opposing rights, to fight for a piece of the public pie. It tends to bring out more voices affected by </t>
  </si>
  <si>
    <t xml:space="preserve">You're likely an ideologically committed partisan, fighting for what's right. You also likely suffer more psychosocial imbalance. </t>
  </si>
  <si>
    <t xml:space="preserve">You're likely trusting of politics yet mildly disillusioned with contentious politics. Your psychosocial needs resist such polarization. </t>
  </si>
  <si>
    <r>
      <rPr>
        <b/>
        <sz val="9"/>
        <color rgb="FFC00000"/>
        <rFont val="Tahoma"/>
        <family val="2"/>
      </rPr>
      <t>DEEP</t>
    </r>
    <r>
      <rPr>
        <b/>
        <sz val="9"/>
        <color theme="1"/>
        <rFont val="Tahoma"/>
        <family val="2"/>
      </rPr>
      <t xml:space="preserve"> </t>
    </r>
    <r>
      <rPr>
        <b/>
        <sz val="9"/>
        <color rgb="FF00B050"/>
        <rFont val="Tahoma"/>
        <family val="2"/>
      </rPr>
      <t>strength</t>
    </r>
  </si>
  <si>
    <r>
      <rPr>
        <b/>
        <sz val="9"/>
        <color rgb="FFC00000"/>
        <rFont val="Tahoma"/>
        <family val="2"/>
      </rPr>
      <t>DEEP</t>
    </r>
    <r>
      <rPr>
        <b/>
        <sz val="9"/>
        <color theme="1"/>
        <rFont val="Tahoma"/>
        <family val="2"/>
      </rPr>
      <t xml:space="preserve"> </t>
    </r>
    <r>
      <rPr>
        <b/>
        <sz val="9"/>
        <color rgb="FF00B050"/>
        <rFont val="Tahoma"/>
        <family val="2"/>
      </rPr>
      <t>opportunity</t>
    </r>
  </si>
  <si>
    <r>
      <t xml:space="preserve">The </t>
    </r>
    <r>
      <rPr>
        <i/>
        <sz val="10.5"/>
        <color rgb="FFFF9999"/>
        <rFont val="Arial"/>
        <family val="2"/>
      </rPr>
      <t>more</t>
    </r>
    <r>
      <rPr>
        <sz val="10.5"/>
        <color rgb="FFFF9999"/>
        <rFont val="Arial"/>
        <family val="2"/>
      </rPr>
      <t xml:space="preserve"> in </t>
    </r>
    <r>
      <rPr>
        <sz val="10.5"/>
        <color rgb="FFFFFF00"/>
        <rFont val="Arial"/>
        <family val="2"/>
      </rPr>
      <t>pain</t>
    </r>
    <r>
      <rPr>
        <sz val="10.5"/>
        <color rgb="FFFF9999"/>
        <rFont val="Arial"/>
        <family val="2"/>
      </rPr>
      <t xml:space="preserve"> from a public facing need, the </t>
    </r>
    <r>
      <rPr>
        <i/>
        <sz val="10.5"/>
        <color rgb="FFFF9999"/>
        <rFont val="Arial"/>
        <family val="2"/>
      </rPr>
      <t>more</t>
    </r>
    <r>
      <rPr>
        <sz val="10.5"/>
        <color rgb="FFFF9999"/>
        <rFont val="Arial"/>
        <family val="2"/>
      </rPr>
      <t xml:space="preserve"> attracted to a political position that best offers generalizing relief for that </t>
    </r>
    <r>
      <rPr>
        <sz val="10.5"/>
        <color rgb="FFFFFF00"/>
        <rFont val="Arial"/>
        <family val="2"/>
      </rPr>
      <t>pain</t>
    </r>
    <r>
      <rPr>
        <sz val="10.5"/>
        <color rgb="FFFF9999"/>
        <rFont val="Arial"/>
        <family val="2"/>
      </rPr>
      <t xml:space="preserve"> point. The </t>
    </r>
    <r>
      <rPr>
        <i/>
        <sz val="10.5"/>
        <color rgb="FFFF9999"/>
        <rFont val="Arial"/>
        <family val="2"/>
      </rPr>
      <t>more</t>
    </r>
    <r>
      <rPr>
        <sz val="10.5"/>
        <color rgb="FFFF9999"/>
        <rFont val="Arial"/>
        <family val="2"/>
      </rPr>
      <t xml:space="preserve"> in </t>
    </r>
    <r>
      <rPr>
        <sz val="10.5"/>
        <color rgb="FFFFFF00"/>
        <rFont val="Arial"/>
        <family val="2"/>
      </rPr>
      <t>pain</t>
    </r>
    <r>
      <rPr>
        <sz val="10.5"/>
        <color rgb="FFFF9999"/>
        <rFont val="Arial"/>
        <family val="2"/>
      </rPr>
      <t xml:space="preserve">, the </t>
    </r>
    <r>
      <rPr>
        <i/>
        <sz val="10.5"/>
        <color rgb="FFFF9999"/>
        <rFont val="Arial"/>
        <family val="2"/>
      </rPr>
      <t>more</t>
    </r>
    <r>
      <rPr>
        <sz val="10.5"/>
        <color rgb="FFFF9999"/>
        <rFont val="Arial"/>
        <family val="2"/>
      </rPr>
      <t xml:space="preserve"> opposed to an alternate position serving the other social situation. The </t>
    </r>
    <r>
      <rPr>
        <i/>
        <sz val="10.5"/>
        <color rgb="FFFF9999"/>
        <rFont val="Arial"/>
        <family val="2"/>
      </rPr>
      <t>less</t>
    </r>
    <r>
      <rPr>
        <sz val="10.5"/>
        <color rgb="FFFF9999"/>
        <rFont val="Arial"/>
        <family val="2"/>
      </rPr>
      <t xml:space="preserve"> specifics get addressed, the </t>
    </r>
    <r>
      <rPr>
        <i/>
        <sz val="10.5"/>
        <color rgb="FFFF9999"/>
        <rFont val="Arial"/>
        <family val="2"/>
      </rPr>
      <t>less</t>
    </r>
    <r>
      <rPr>
        <sz val="10.5"/>
        <color rgb="FFFF9999"/>
        <rFont val="Arial"/>
        <family val="2"/>
      </rPr>
      <t xml:space="preserve"> resolved the needs. The </t>
    </r>
    <r>
      <rPr>
        <i/>
        <sz val="10.5"/>
        <color rgb="FFFF9999"/>
        <rFont val="Arial"/>
        <family val="2"/>
      </rPr>
      <t>more</t>
    </r>
    <r>
      <rPr>
        <sz val="10.5"/>
        <color rgb="FFFF9999"/>
        <rFont val="Arial"/>
        <family val="2"/>
      </rPr>
      <t xml:space="preserve"> the underlying problem persists with mounting </t>
    </r>
    <r>
      <rPr>
        <sz val="10.5"/>
        <color rgb="FFFFFF00"/>
        <rFont val="Arial"/>
        <family val="2"/>
      </rPr>
      <t>pain</t>
    </r>
    <r>
      <rPr>
        <sz val="10.5"/>
        <color rgb="FFFF9999"/>
        <rFont val="Arial"/>
        <family val="2"/>
      </rPr>
      <t xml:space="preserve">, the </t>
    </r>
    <r>
      <rPr>
        <i/>
        <sz val="10.5"/>
        <color rgb="FFFF9999"/>
        <rFont val="Arial"/>
        <family val="2"/>
      </rPr>
      <t>more</t>
    </r>
    <r>
      <rPr>
        <sz val="10.5"/>
        <color rgb="FFFF9999"/>
        <rFont val="Arial"/>
        <family val="2"/>
      </rPr>
      <t xml:space="preserve"> dependence on political generalizing for relief. </t>
    </r>
    <r>
      <rPr>
        <sz val="10.5"/>
        <color rgb="FFFF3C3C"/>
        <rFont val="Arial"/>
        <family val="2"/>
      </rPr>
      <t>Political elites stay in power keeping you painfully needy</t>
    </r>
    <r>
      <rPr>
        <sz val="10.5"/>
        <color rgb="FFFF9999"/>
        <rFont val="Arial"/>
        <family val="2"/>
      </rPr>
      <t xml:space="preserve">. </t>
    </r>
  </si>
  <si>
    <r>
      <t xml:space="preserve">We DEGENERALIZE with a testable hypothesis of </t>
    </r>
    <r>
      <rPr>
        <b/>
        <sz val="10"/>
        <color theme="1"/>
        <rFont val="Arial"/>
        <family val="2"/>
      </rPr>
      <t>relational knowing</t>
    </r>
    <r>
      <rPr>
        <sz val="10"/>
        <color theme="1"/>
        <rFont val="Arial"/>
        <family val="2"/>
      </rPr>
      <t xml:space="preserve">: the more of this or that, the more (or less) of that or this. It draws closer to addressing each other's </t>
    </r>
    <r>
      <rPr>
        <i/>
        <sz val="10"/>
        <color theme="1"/>
        <rFont val="Arial"/>
        <family val="2"/>
      </rPr>
      <t>specific</t>
    </r>
    <r>
      <rPr>
        <sz val="10"/>
        <color theme="1"/>
        <rFont val="Arial"/>
        <family val="2"/>
      </rPr>
      <t xml:space="preserve"> needs.</t>
    </r>
  </si>
  <si>
    <r>
      <t xml:space="preserve">Consider each example a conversation starter. Let </t>
    </r>
    <r>
      <rPr>
        <b/>
        <sz val="10"/>
        <color theme="1"/>
        <rFont val="Arial"/>
        <family val="2"/>
      </rPr>
      <t>relational knowing</t>
    </r>
    <r>
      <rPr>
        <sz val="10"/>
        <color theme="1"/>
        <rFont val="Arial"/>
        <family val="2"/>
      </rPr>
      <t xml:space="preserve"> for this issue show us how easily we impact each other. See our opposite emphasis of psychosocial needs create contrasting priorities. Then below, rate these for how well you can agree if this can help us overcome political polarization.</t>
    </r>
  </si>
  <si>
    <r>
      <t xml:space="preserve">We DEALIENATE with </t>
    </r>
    <r>
      <rPr>
        <b/>
        <sz val="10"/>
        <color theme="1"/>
        <rFont val="Arial"/>
        <family val="2"/>
      </rPr>
      <t>impact engaging</t>
    </r>
    <r>
      <rPr>
        <sz val="10"/>
        <color theme="1"/>
        <rFont val="Arial"/>
        <family val="2"/>
      </rPr>
      <t>: converse with each other how political gains or losses impact each other. If we win, seeing how that impacts you. If we lose, see how that impacts us.</t>
    </r>
  </si>
  <si>
    <r>
      <t xml:space="preserve">Consider each example a conversation starter. Let </t>
    </r>
    <r>
      <rPr>
        <b/>
        <sz val="10"/>
        <color theme="1"/>
        <rFont val="Arial"/>
        <family val="2"/>
      </rPr>
      <t>impact engaging</t>
    </r>
    <r>
      <rPr>
        <sz val="10"/>
        <color theme="1"/>
        <rFont val="Arial"/>
        <family val="2"/>
      </rPr>
      <t xml:space="preserve"> for this issue show us how easily we impact each other. See how impersonal laws can alienate us from each other's specific needs. Then below, rate these for how well you can agree if this can help us bridge the alienation reinforced by political polarization.</t>
    </r>
  </si>
  <si>
    <r>
      <t xml:space="preserve">Consider each example a conversation starter. Let </t>
    </r>
    <r>
      <rPr>
        <b/>
        <sz val="10"/>
        <color theme="1"/>
        <rFont val="Arial"/>
        <family val="2"/>
      </rPr>
      <t>value framing</t>
    </r>
    <r>
      <rPr>
        <sz val="10"/>
        <color theme="1"/>
        <rFont val="Arial"/>
        <family val="2"/>
      </rPr>
      <t xml:space="preserve"> for this issue show us how to mutually value each other, beyond our need-prioritizing political differences. Let's mature beyond exaggerating, stereotyping, and provoking mutual defensiveness. Then below, rate these for how well you can agree if this can help us dissolve the animosity in political polarization.</t>
    </r>
  </si>
  <si>
    <r>
      <t xml:space="preserve">We DEPOLARIZE with </t>
    </r>
    <r>
      <rPr>
        <b/>
        <sz val="10"/>
        <color theme="1"/>
        <rFont val="Arial"/>
        <family val="2"/>
      </rPr>
      <t>value framing</t>
    </r>
    <r>
      <rPr>
        <sz val="10"/>
        <color theme="1"/>
        <rFont val="Arial"/>
        <family val="2"/>
      </rPr>
      <t>: it frames our impacted needs in context of impacting the needs of others. It follows the business communication format of 1) a positive, 2) a negative, and 3) the parity of valuing both sides.</t>
    </r>
  </si>
  <si>
    <t>Politics can either serve as a stumbling block or as a stepping stone to address one another’s politicized needs.</t>
  </si>
  <si>
    <t xml:space="preserve">You naturally need to trust others to help address your many needs. You cannot access or create all necessary resources. </t>
  </si>
  <si>
    <t>Applied to campaigning</t>
  </si>
  <si>
    <t>Massaging your messaging</t>
  </si>
  <si>
    <t>Why debate when you can relate?</t>
  </si>
  <si>
    <t>Inspiring general voter turnout</t>
  </si>
  <si>
    <t>EXAMPLES</t>
  </si>
  <si>
    <r>
      <rPr>
        <b/>
        <sz val="20"/>
        <color rgb="FFE1FFEB"/>
        <rFont val="Tahoma"/>
        <family val="2"/>
      </rPr>
      <t>Introducing</t>
    </r>
    <r>
      <rPr>
        <b/>
        <sz val="20"/>
        <color rgb="FF008237"/>
        <rFont val="Tahoma"/>
        <family val="2"/>
      </rPr>
      <t xml:space="preserve"> </t>
    </r>
    <r>
      <rPr>
        <b/>
        <sz val="20"/>
        <color rgb="FFCCFFCC"/>
        <rFont val="Tahoma"/>
        <family val="2"/>
      </rPr>
      <t>Value</t>
    </r>
    <r>
      <rPr>
        <b/>
        <sz val="20"/>
        <color rgb="FF371950"/>
        <rFont val="Tahoma"/>
        <family val="2"/>
      </rPr>
      <t xml:space="preserve"> </t>
    </r>
    <r>
      <rPr>
        <b/>
        <sz val="20"/>
        <color rgb="FFEBDCFF"/>
        <rFont val="Tahoma"/>
        <family val="2"/>
      </rPr>
      <t>Relating</t>
    </r>
  </si>
  <si>
    <t>Relating over debating</t>
  </si>
  <si>
    <t>Attracting donors</t>
  </si>
  <si>
    <t>Why should anyone donate to your campaign?</t>
  </si>
  <si>
    <t>Why wouldn't anyone invest in revolutionizing politics with love?</t>
  </si>
  <si>
    <r>
      <rPr>
        <b/>
        <sz val="24"/>
        <color rgb="FF00823C"/>
        <rFont val="Tahoma"/>
        <family val="2"/>
      </rPr>
      <t>Value</t>
    </r>
    <r>
      <rPr>
        <b/>
        <sz val="24"/>
        <color theme="9" tint="-0.499984740745262"/>
        <rFont val="Tahoma"/>
        <family val="2"/>
      </rPr>
      <t xml:space="preserve"> </t>
    </r>
    <r>
      <rPr>
        <b/>
        <sz val="24"/>
        <color rgb="FF7030A0"/>
        <rFont val="Tahoma"/>
        <family val="2"/>
      </rPr>
      <t>Relating</t>
    </r>
    <r>
      <rPr>
        <b/>
        <sz val="24"/>
        <color theme="9" tint="-0.499984740745262"/>
        <rFont val="Tahoma"/>
        <family val="2"/>
      </rPr>
      <t xml:space="preserve"> consulting services</t>
    </r>
  </si>
  <si>
    <t>View a 21-minute video to understand political orientation better than anyone.</t>
  </si>
  <si>
    <t>Scroll through a slide presentation empowering politics with love.</t>
  </si>
  <si>
    <t>Listen or read a lengthy exposé of this love-empowering politics.</t>
  </si>
  <si>
    <t>Catch the future of politics right here. Or risk getting left behind.</t>
  </si>
  <si>
    <t>Getting out the vote for you</t>
  </si>
  <si>
    <t>Your inspiring messaging</t>
  </si>
  <si>
    <t>g</t>
  </si>
  <si>
    <t>u</t>
  </si>
  <si>
    <t>Learn more</t>
  </si>
  <si>
    <t>Apply to your campaign needs</t>
  </si>
  <si>
    <t>Applying this to attract investors in a new politics speaking to everyone's needs.</t>
  </si>
  <si>
    <t xml:space="preserve">Applying this to inspire general voters to get to the polls to elect you as their leader. </t>
  </si>
  <si>
    <t xml:space="preserve">Applying this to your messaging needs, to draw general voters. </t>
  </si>
  <si>
    <r>
      <rPr>
        <sz val="14"/>
        <color rgb="FF4B2364"/>
        <rFont val="Tahoma"/>
        <family val="2"/>
      </rPr>
      <t xml:space="preserve">Go to </t>
    </r>
    <r>
      <rPr>
        <b/>
        <sz val="12"/>
        <color rgb="FF00823C"/>
        <rFont val="Tahoma"/>
        <family val="2"/>
      </rPr>
      <t>Value</t>
    </r>
    <r>
      <rPr>
        <b/>
        <sz val="12"/>
        <color rgb="FF7030A0"/>
        <rFont val="Tahoma"/>
        <family val="2"/>
      </rPr>
      <t>Relating</t>
    </r>
    <r>
      <rPr>
        <b/>
        <sz val="12"/>
        <color rgb="FF4B2364"/>
        <rFont val="Tahoma"/>
        <family val="2"/>
      </rPr>
      <t>.com</t>
    </r>
    <r>
      <rPr>
        <sz val="14"/>
        <color rgb="FF4B2364"/>
        <rFont val="Tahoma"/>
        <family val="2"/>
      </rPr>
      <t xml:space="preserve"> to delve deeper to understand political orientation.</t>
    </r>
  </si>
  <si>
    <r>
      <t xml:space="preserve">Takeaway - </t>
    </r>
    <r>
      <rPr>
        <b/>
        <i/>
        <sz val="10"/>
        <color rgb="FF00823C"/>
        <rFont val="Arial Narrow"/>
        <family val="2"/>
      </rPr>
      <t>apply to your campaign needs</t>
    </r>
  </si>
  <si>
    <r>
      <t xml:space="preserve">See a 90-second thank-you message to </t>
    </r>
    <r>
      <rPr>
        <sz val="12"/>
        <color rgb="FF0070C0"/>
        <rFont val="Tahoma"/>
        <family val="2"/>
      </rPr>
      <t>all liberals</t>
    </r>
    <r>
      <rPr>
        <sz val="12"/>
        <color theme="1"/>
        <rFont val="Tahoma"/>
        <family val="2"/>
      </rPr>
      <t>.</t>
    </r>
  </si>
  <si>
    <r>
      <t xml:space="preserve">See as 90-second thank-you message to </t>
    </r>
    <r>
      <rPr>
        <sz val="12"/>
        <color rgb="FFC00000"/>
        <rFont val="Tahoma"/>
        <family val="2"/>
      </rPr>
      <t>all conservatives</t>
    </r>
    <r>
      <rPr>
        <sz val="12"/>
        <color theme="1"/>
        <rFont val="Tahoma"/>
        <family val="2"/>
      </rPr>
      <t>.</t>
    </r>
  </si>
  <si>
    <t>Watch my eCourse - Defusing Polarization: Beyond Divisive Politics.</t>
  </si>
  <si>
    <r>
      <rPr>
        <b/>
        <sz val="14"/>
        <color rgb="FF00823C"/>
        <rFont val="Tahoma"/>
        <family val="2"/>
      </rPr>
      <t>V</t>
    </r>
    <r>
      <rPr>
        <b/>
        <sz val="14"/>
        <color rgb="FF7030A0"/>
        <rFont val="Tahoma"/>
        <family val="2"/>
      </rPr>
      <t xml:space="preserve">R </t>
    </r>
    <r>
      <rPr>
        <b/>
        <sz val="14"/>
        <color theme="1" tint="0.34998626667073579"/>
        <rFont val="Tahoma"/>
        <family val="2"/>
      </rPr>
      <t>consulting</t>
    </r>
  </si>
  <si>
    <t>request a quote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</si>
</sst>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numFmt numFmtId="165" formatCode="#."/>
  </numFmts>
  <fonts count="237">
    <font>
      <sz val="11"/>
      <color theme="1"/>
      <name val="Calibri"/>
      <family val="2"/>
      <scheme val="minor"/>
    </font>
    <font>
      <sz val="11"/>
      <color theme="1"/>
      <name val="Calibri"/>
      <family val="2"/>
      <scheme val="minor"/>
    </font>
    <font>
      <sz val="10"/>
      <name val="Arial"/>
      <family val="2"/>
    </font>
    <font>
      <b/>
      <sz val="12"/>
      <color rgb="FFFFFF00"/>
      <name val="Tahoma"/>
      <family val="2"/>
    </font>
    <font>
      <sz val="12"/>
      <color rgb="FF00B050"/>
      <name val="Arial"/>
      <family val="2"/>
    </font>
    <font>
      <sz val="16"/>
      <color theme="1"/>
      <name val="Tahoma"/>
      <family val="2"/>
    </font>
    <font>
      <b/>
      <sz val="14"/>
      <color theme="1"/>
      <name val="Tahoma"/>
      <family val="2"/>
    </font>
    <font>
      <sz val="11"/>
      <color theme="1"/>
      <name val="Arial Narrow"/>
      <family val="2"/>
    </font>
    <font>
      <sz val="11"/>
      <color rgb="FF000000"/>
      <name val="Arial Narrow"/>
      <family val="2"/>
    </font>
    <font>
      <sz val="10"/>
      <color theme="1"/>
      <name val="Arial Narrow"/>
      <family val="2"/>
    </font>
    <font>
      <sz val="20"/>
      <color theme="1"/>
      <name val="Tahoma"/>
      <family val="2"/>
    </font>
    <font>
      <b/>
      <sz val="20"/>
      <color theme="1"/>
      <name val="Tahoma"/>
      <family val="2"/>
    </font>
    <font>
      <b/>
      <sz val="20"/>
      <color rgb="FF371950"/>
      <name val="Tahoma"/>
      <family val="2"/>
    </font>
    <font>
      <b/>
      <sz val="20"/>
      <color rgb="FF008237"/>
      <name val="Tahoma"/>
      <family val="2"/>
    </font>
    <font>
      <sz val="10"/>
      <color theme="1"/>
      <name val="Arial Black"/>
      <family val="2"/>
    </font>
    <font>
      <sz val="12"/>
      <color theme="1"/>
      <name val="Arial Black"/>
      <family val="2"/>
    </font>
    <font>
      <b/>
      <sz val="10"/>
      <color theme="1"/>
      <name val="Arial Narrow"/>
      <family val="2"/>
    </font>
    <font>
      <b/>
      <sz val="11"/>
      <color theme="1"/>
      <name val="Arial Narrow"/>
      <family val="2"/>
    </font>
    <font>
      <b/>
      <sz val="9"/>
      <color theme="1"/>
      <name val="Tahoma"/>
      <family val="2"/>
    </font>
    <font>
      <b/>
      <sz val="8"/>
      <color rgb="FF371950"/>
      <name val="Arial Narrow"/>
      <family val="2"/>
    </font>
    <font>
      <b/>
      <sz val="12"/>
      <color theme="1"/>
      <name val="Arial Narrow"/>
      <family val="2"/>
    </font>
    <font>
      <b/>
      <sz val="20"/>
      <color rgb="FF00501E"/>
      <name val="Tahoma"/>
      <family val="2"/>
    </font>
    <font>
      <b/>
      <sz val="12"/>
      <color theme="1"/>
      <name val="Tahoma"/>
      <family val="2"/>
    </font>
    <font>
      <b/>
      <sz val="10"/>
      <color rgb="FF0070C0"/>
      <name val="Arial Narrow"/>
      <family val="2"/>
    </font>
    <font>
      <sz val="10"/>
      <color rgb="FF0070C0"/>
      <name val="Arial Narrow"/>
      <family val="2"/>
    </font>
    <font>
      <b/>
      <sz val="10"/>
      <color rgb="FFC00000"/>
      <name val="Arial Narrow"/>
      <family val="2"/>
    </font>
    <font>
      <b/>
      <sz val="12"/>
      <color rgb="FF0070C0"/>
      <name val="Tahoma"/>
      <family val="2"/>
    </font>
    <font>
      <b/>
      <sz val="12"/>
      <color rgb="FFC00000"/>
      <name val="Tahoma"/>
      <family val="2"/>
    </font>
    <font>
      <b/>
      <sz val="10"/>
      <color rgb="FF00B050"/>
      <name val="Arial Narrow"/>
      <family val="2"/>
    </font>
    <font>
      <b/>
      <sz val="10"/>
      <color rgb="FFFFFF00"/>
      <name val="Arial Narrow"/>
      <family val="2"/>
    </font>
    <font>
      <sz val="12"/>
      <color theme="1"/>
      <name val="Arial"/>
      <family val="2"/>
    </font>
    <font>
      <b/>
      <sz val="12"/>
      <color rgb="FF00B050"/>
      <name val="Tahoma"/>
      <family val="2"/>
    </font>
    <font>
      <b/>
      <sz val="36"/>
      <color rgb="FF00501E"/>
      <name val="Tahoma"/>
      <family val="2"/>
    </font>
    <font>
      <b/>
      <sz val="8"/>
      <color theme="0"/>
      <name val="Arial Narrow"/>
      <family val="2"/>
    </font>
    <font>
      <b/>
      <i/>
      <sz val="20"/>
      <color rgb="FF00501E"/>
      <name val="Tahoma"/>
      <family val="2"/>
    </font>
    <font>
      <b/>
      <sz val="14"/>
      <color theme="1"/>
      <name val="Arial"/>
      <family val="2"/>
    </font>
    <font>
      <b/>
      <sz val="11"/>
      <color theme="1"/>
      <name val="Arial"/>
      <family val="2"/>
    </font>
    <font>
      <sz val="10"/>
      <color theme="9" tint="-0.499984740745262"/>
      <name val="Cambria"/>
      <family val="1"/>
    </font>
    <font>
      <sz val="10"/>
      <color rgb="FF4B1964"/>
      <name val="Cambria"/>
      <family val="1"/>
    </font>
    <font>
      <b/>
      <i/>
      <sz val="20"/>
      <color rgb="FF371950"/>
      <name val="Tahoma"/>
      <family val="2"/>
    </font>
    <font>
      <b/>
      <i/>
      <sz val="10"/>
      <color theme="1"/>
      <name val="Arial Narrow"/>
      <family val="2"/>
    </font>
    <font>
      <sz val="20"/>
      <color rgb="FF870000"/>
      <name val="Arial Black"/>
      <family val="2"/>
    </font>
    <font>
      <sz val="10"/>
      <color theme="9" tint="-0.499984740745262"/>
      <name val="Arial Narrow"/>
      <family val="2"/>
    </font>
    <font>
      <sz val="12"/>
      <color rgb="FF870000"/>
      <name val="Arial Black"/>
      <family val="2"/>
    </font>
    <font>
      <sz val="10"/>
      <color rgb="FF870000"/>
      <name val="Arial Narrow"/>
      <family val="2"/>
    </font>
    <font>
      <sz val="12"/>
      <color rgb="FF00501E"/>
      <name val="Arial Black"/>
      <family val="2"/>
    </font>
    <font>
      <sz val="10"/>
      <color rgb="FF00501E"/>
      <name val="Arial Narrow"/>
      <family val="2"/>
    </font>
    <font>
      <sz val="20"/>
      <color rgb="FF00501E"/>
      <name val="Arial Black"/>
      <family val="2"/>
    </font>
    <font>
      <b/>
      <sz val="16"/>
      <color theme="1" tint="0.499984740745262"/>
      <name val="Tahoma"/>
      <family val="2"/>
    </font>
    <font>
      <b/>
      <sz val="12"/>
      <color theme="1" tint="0.499984740745262"/>
      <name val="Franklin Gothic Heavy"/>
      <family val="2"/>
    </font>
    <font>
      <b/>
      <sz val="20"/>
      <color rgb="FF2F528F"/>
      <name val="Tahoma"/>
      <family val="2"/>
    </font>
    <font>
      <b/>
      <sz val="20"/>
      <color rgb="FFC00000"/>
      <name val="Tahoma"/>
      <family val="2"/>
    </font>
    <font>
      <b/>
      <sz val="9"/>
      <color rgb="FF0070C0"/>
      <name val="Arial Narrow"/>
      <family val="2"/>
    </font>
    <font>
      <sz val="10"/>
      <color rgb="FFF0F5EB"/>
      <name val="Arial Narrow"/>
      <family val="2"/>
    </font>
    <font>
      <sz val="14"/>
      <color rgb="FFF0F5EB"/>
      <name val="Arial Narrow"/>
      <family val="2"/>
    </font>
    <font>
      <b/>
      <sz val="10"/>
      <color rgb="FFF0F5EB"/>
      <name val="Arial Black"/>
      <family val="2"/>
    </font>
    <font>
      <sz val="9"/>
      <color rgb="FFF0F5EB"/>
      <name val="Arial Narrow"/>
      <family val="2"/>
    </font>
    <font>
      <sz val="10"/>
      <color rgb="FFF0F5EB"/>
      <name val="Arial Black"/>
      <family val="2"/>
    </font>
    <font>
      <sz val="24"/>
      <color rgb="FFF0F5EB"/>
      <name val="Arial Narrow"/>
      <family val="2"/>
    </font>
    <font>
      <b/>
      <sz val="24"/>
      <color theme="8" tint="0.79998168889431442"/>
      <name val="Arial Black"/>
      <family val="2"/>
    </font>
    <font>
      <sz val="24"/>
      <color rgb="FFFFCCCC"/>
      <name val="Arial Black"/>
      <family val="2"/>
    </font>
    <font>
      <b/>
      <sz val="54"/>
      <color rgb="FFD2FFE6"/>
      <name val="Tahoma"/>
      <family val="2"/>
    </font>
    <font>
      <sz val="14"/>
      <color theme="8" tint="0.39997558519241921"/>
      <name val="Arial Narrow"/>
      <family val="1"/>
      <charset val="2"/>
    </font>
    <font>
      <sz val="14"/>
      <color theme="8" tint="0.39997558519241921"/>
      <name val="Wingdings 3"/>
      <family val="1"/>
      <charset val="2"/>
    </font>
    <font>
      <sz val="14"/>
      <color theme="8" tint="0.39997558519241921"/>
      <name val="Arial Narrow"/>
      <family val="2"/>
    </font>
    <font>
      <sz val="14"/>
      <color theme="8" tint="0.39997558519241921"/>
      <name val="Arial Black"/>
      <family val="2"/>
    </font>
    <font>
      <sz val="14"/>
      <color rgb="FFFF9999"/>
      <name val="Arial Narrow"/>
      <family val="2"/>
      <charset val="2"/>
    </font>
    <font>
      <sz val="14"/>
      <color rgb="FFFF9999"/>
      <name val="Arial Black"/>
      <family val="2"/>
    </font>
    <font>
      <sz val="14"/>
      <color rgb="FFFF9999"/>
      <name val="Wingdings 3"/>
      <family val="1"/>
      <charset val="2"/>
    </font>
    <font>
      <sz val="16"/>
      <color rgb="FFD7B9FF"/>
      <name val="Arial Black"/>
      <family val="2"/>
    </font>
    <font>
      <sz val="14"/>
      <color rgb="FF00B0F0"/>
      <name val="Wingdings"/>
      <charset val="2"/>
    </font>
    <font>
      <sz val="14"/>
      <color rgb="FFFF0000"/>
      <name val="Wingdings"/>
      <charset val="2"/>
    </font>
    <font>
      <sz val="17"/>
      <color rgb="FFF0CDFF"/>
      <name val="Arial Black"/>
      <family val="2"/>
    </font>
    <font>
      <sz val="17"/>
      <color rgb="FFFFCCCC"/>
      <name val="Arial Black"/>
      <family val="2"/>
    </font>
    <font>
      <sz val="30"/>
      <color rgb="FFFF3C3C"/>
      <name val="Arial Black"/>
      <family val="2"/>
    </font>
    <font>
      <b/>
      <sz val="21"/>
      <color rgb="FF00501E"/>
      <name val="Tahoma"/>
      <family val="2"/>
    </font>
    <font>
      <sz val="108"/>
      <color rgb="FF00B050"/>
      <name val="Wingdings 2"/>
      <family val="1"/>
      <charset val="2"/>
    </font>
    <font>
      <sz val="108"/>
      <color rgb="FFC00000"/>
      <name val="Wingdings 2"/>
      <family val="1"/>
      <charset val="2"/>
    </font>
    <font>
      <b/>
      <sz val="10"/>
      <color theme="8" tint="0.39997558519241921"/>
      <name val="Arial Black"/>
      <family val="2"/>
    </font>
    <font>
      <sz val="10"/>
      <color rgb="FFFF9999"/>
      <name val="Arial Black"/>
      <family val="2"/>
    </font>
    <font>
      <b/>
      <sz val="11"/>
      <color rgb="FF730000"/>
      <name val="Tahoma"/>
      <family val="2"/>
    </font>
    <font>
      <b/>
      <sz val="11"/>
      <color rgb="FF002060"/>
      <name val="Tahoma"/>
      <family val="2"/>
    </font>
    <font>
      <b/>
      <sz val="9"/>
      <color rgb="FFC00000"/>
      <name val="Arial Narrow"/>
      <family val="2"/>
    </font>
    <font>
      <sz val="8"/>
      <color theme="1"/>
      <name val="Arial Black"/>
      <family val="2"/>
    </font>
    <font>
      <sz val="8"/>
      <color theme="1" tint="0.34998626667073579"/>
      <name val="Arial Black"/>
      <family val="2"/>
    </font>
    <font>
      <b/>
      <sz val="13"/>
      <color rgb="FFF0F5EB"/>
      <name val="Arial Narrow"/>
      <family val="2"/>
    </font>
    <font>
      <sz val="72"/>
      <color rgb="FF0070C0"/>
      <name val="Webdings"/>
      <family val="1"/>
      <charset val="2"/>
    </font>
    <font>
      <sz val="72"/>
      <color rgb="FFFF3C3C"/>
      <name val="Webdings"/>
      <family val="1"/>
      <charset val="2"/>
    </font>
    <font>
      <b/>
      <sz val="12"/>
      <color theme="1"/>
      <name val="Arial"/>
      <family val="2"/>
    </font>
    <font>
      <sz val="11"/>
      <color theme="1"/>
      <name val="Arial"/>
      <family val="2"/>
    </font>
    <font>
      <sz val="10"/>
      <color rgb="FF000000"/>
      <name val="Tahoma"/>
      <family val="2"/>
    </font>
    <font>
      <b/>
      <sz val="10"/>
      <color theme="7" tint="-0.499984740745262"/>
      <name val="Arial Narrow"/>
      <family val="2"/>
    </font>
    <font>
      <b/>
      <sz val="9"/>
      <color theme="7" tint="-0.499984740745262"/>
      <name val="Arial Narrow"/>
      <family val="2"/>
    </font>
    <font>
      <sz val="10"/>
      <color theme="7" tint="-0.499984740745262"/>
      <name val="Cambria"/>
      <family val="1"/>
    </font>
    <font>
      <sz val="9"/>
      <color theme="1"/>
      <name val="Arial Black"/>
      <family val="2"/>
    </font>
    <font>
      <sz val="10"/>
      <color rgb="FF00B050"/>
      <name val="Arial Narrow"/>
      <family val="2"/>
    </font>
    <font>
      <b/>
      <sz val="28"/>
      <color rgb="FFC00000"/>
      <name val="Arial"/>
      <family val="2"/>
    </font>
    <font>
      <b/>
      <sz val="12"/>
      <color rgb="FFC00000"/>
      <name val="Arial Black"/>
      <family val="2"/>
    </font>
    <font>
      <b/>
      <sz val="36"/>
      <color rgb="FF4B1E64"/>
      <name val="Tahoma"/>
      <family val="2"/>
    </font>
    <font>
      <sz val="11"/>
      <color rgb="FF9C0006"/>
      <name val="Calibri"/>
      <family val="2"/>
      <scheme val="minor"/>
    </font>
    <font>
      <b/>
      <sz val="20"/>
      <color rgb="FF5AFFA0"/>
      <name val="Tahoma"/>
      <family val="2"/>
    </font>
    <font>
      <b/>
      <sz val="24"/>
      <color rgb="FF00501E"/>
      <name val="Tahoma"/>
      <family val="2"/>
    </font>
    <font>
      <sz val="12"/>
      <color rgb="FF0070C0"/>
      <name val="Arial"/>
      <family val="2"/>
    </font>
    <font>
      <sz val="15"/>
      <color rgb="FF0070C0"/>
      <name val="Tahoma"/>
      <family val="2"/>
    </font>
    <font>
      <sz val="15"/>
      <color rgb="FFC00000"/>
      <name val="Tahoma"/>
      <family val="2"/>
    </font>
    <font>
      <sz val="12"/>
      <color theme="1"/>
      <name val="Tahoma"/>
      <family val="2"/>
    </font>
    <font>
      <b/>
      <sz val="20"/>
      <color theme="1"/>
      <name val="Arial"/>
      <family val="2"/>
    </font>
    <font>
      <sz val="14"/>
      <color rgb="FF9C0006"/>
      <name val="Tahoma"/>
      <family val="2"/>
    </font>
    <font>
      <sz val="14"/>
      <color theme="8" tint="-0.499984740745262"/>
      <name val="Tahoma"/>
      <family val="2"/>
    </font>
    <font>
      <sz val="14"/>
      <color rgb="FF9C0000"/>
      <name val="Tahoma"/>
      <family val="2"/>
    </font>
    <font>
      <sz val="14"/>
      <color rgb="FF002060"/>
      <name val="Tahoma"/>
      <family val="2"/>
    </font>
    <font>
      <sz val="12"/>
      <color rgb="FF000000"/>
      <name val="Tahoma"/>
      <family val="2"/>
    </font>
    <font>
      <b/>
      <i/>
      <sz val="28"/>
      <color rgb="FFC00000"/>
      <name val="Arial"/>
      <family val="2"/>
    </font>
    <font>
      <b/>
      <i/>
      <sz val="28"/>
      <color rgb="FF7030A0"/>
      <name val="Arial"/>
      <family val="2"/>
    </font>
    <font>
      <sz val="14"/>
      <color theme="1"/>
      <name val="Arial"/>
      <family val="2"/>
    </font>
    <font>
      <b/>
      <sz val="11.5"/>
      <color rgb="FF5A1E7D"/>
      <name val="Arial"/>
      <family val="2"/>
    </font>
    <font>
      <sz val="12"/>
      <color rgb="FF37144B"/>
      <name val="Arial Narrow"/>
      <family val="2"/>
    </font>
    <font>
      <sz val="10"/>
      <color theme="9" tint="-0.499984740745262"/>
      <name val="Arial"/>
      <family val="2"/>
    </font>
    <font>
      <sz val="14"/>
      <color theme="9" tint="-0.499984740745262"/>
      <name val="Arial"/>
      <family val="2"/>
    </font>
    <font>
      <sz val="11"/>
      <color theme="1"/>
      <name val="Tahoma"/>
      <family val="2"/>
    </font>
    <font>
      <sz val="8"/>
      <color rgb="FF007846"/>
      <name val="Arial"/>
      <family val="2"/>
    </font>
    <font>
      <sz val="14"/>
      <color rgb="FF0070C0"/>
      <name val="Tahoma"/>
      <family val="2"/>
    </font>
    <font>
      <sz val="14"/>
      <color rgb="FFC00000"/>
      <name val="Tahoma"/>
      <family val="2"/>
    </font>
    <font>
      <sz val="9"/>
      <color theme="1"/>
      <name val="Calibri"/>
      <family val="2"/>
    </font>
    <font>
      <b/>
      <sz val="16"/>
      <color theme="8" tint="0.39997558519241921"/>
      <name val="Tahoma"/>
      <family val="2"/>
    </font>
    <font>
      <b/>
      <sz val="16"/>
      <color rgb="FFFF9999"/>
      <name val="Tahoma"/>
      <family val="2"/>
    </font>
    <font>
      <b/>
      <sz val="10"/>
      <color rgb="FFFF9999"/>
      <name val="Arial Narrow"/>
      <family val="2"/>
    </font>
    <font>
      <sz val="30"/>
      <color rgb="FFFFFF00"/>
      <name val="Arial Black"/>
      <family val="2"/>
    </font>
    <font>
      <b/>
      <sz val="24"/>
      <color rgb="FF4B1E64"/>
      <name val="Arial Narrow"/>
      <family val="2"/>
    </font>
    <font>
      <b/>
      <sz val="24"/>
      <color theme="9" tint="-0.499984740745262"/>
      <name val="Arial Narrow"/>
      <family val="2"/>
    </font>
    <font>
      <b/>
      <sz val="24"/>
      <color rgb="FFFFFF00"/>
      <name val="Arial Narrow"/>
      <family val="2"/>
    </font>
    <font>
      <b/>
      <sz val="24"/>
      <color theme="0"/>
      <name val="Arial Narrow"/>
      <family val="2"/>
    </font>
    <font>
      <b/>
      <i/>
      <sz val="24"/>
      <color theme="0"/>
      <name val="Arial Narrow"/>
      <family val="2"/>
    </font>
    <font>
      <b/>
      <sz val="12"/>
      <color rgb="FFC00000"/>
      <name val="Arial Narrow"/>
      <family val="2"/>
    </font>
    <font>
      <b/>
      <sz val="18"/>
      <color rgb="FF3C1E5A"/>
      <name val="Arial Black"/>
      <family val="2"/>
    </font>
    <font>
      <b/>
      <sz val="28"/>
      <color rgb="FF730000"/>
      <name val="Arial Black"/>
      <family val="2"/>
    </font>
    <font>
      <i/>
      <sz val="12"/>
      <color theme="1"/>
      <name val="Arial"/>
      <family val="2"/>
    </font>
    <font>
      <sz val="10.5"/>
      <color rgb="FF000000"/>
      <name val="Tahoma"/>
      <family val="2"/>
    </font>
    <font>
      <sz val="12"/>
      <color theme="9" tint="-0.499984740745262"/>
      <name val="Tahoma"/>
      <family val="2"/>
    </font>
    <font>
      <sz val="10"/>
      <color theme="1"/>
      <name val="Tahoma"/>
      <family val="2"/>
    </font>
    <font>
      <b/>
      <sz val="20"/>
      <color theme="1" tint="0.499984740745262"/>
      <name val="Tahoma"/>
      <family val="2"/>
    </font>
    <font>
      <b/>
      <sz val="20"/>
      <color rgb="FFA0FFCD"/>
      <name val="Tahoma"/>
      <family val="2"/>
    </font>
    <font>
      <b/>
      <sz val="20"/>
      <color rgb="FF004623"/>
      <name val="Tahoma"/>
      <family val="2"/>
    </font>
    <font>
      <sz val="30"/>
      <color rgb="FFFF99FF"/>
      <name val="Arial Black"/>
      <family val="2"/>
    </font>
    <font>
      <sz val="8"/>
      <name val="Calibri"/>
      <family val="2"/>
      <scheme val="minor"/>
    </font>
    <font>
      <sz val="10"/>
      <color rgb="FF009641"/>
      <name val="Arial Narrow"/>
      <family val="2"/>
    </font>
    <font>
      <b/>
      <sz val="20"/>
      <color theme="0"/>
      <name val="Wingdings 3"/>
      <family val="1"/>
      <charset val="2"/>
    </font>
    <font>
      <sz val="10"/>
      <color theme="0"/>
      <name val="Wingdings 3"/>
      <family val="1"/>
      <charset val="2"/>
    </font>
    <font>
      <sz val="17"/>
      <color theme="0"/>
      <name val="Wingdings 3"/>
      <family val="1"/>
      <charset val="2"/>
    </font>
    <font>
      <b/>
      <sz val="54"/>
      <color rgb="FFA0FFCD"/>
      <name val="Tahoma"/>
      <family val="2"/>
    </font>
    <font>
      <b/>
      <sz val="10"/>
      <color rgb="FF004623"/>
      <name val="Arial Black"/>
      <family val="2"/>
    </font>
    <font>
      <b/>
      <sz val="20"/>
      <color rgb="FFEBDCFF"/>
      <name val="Tahoma"/>
      <family val="2"/>
    </font>
    <font>
      <b/>
      <sz val="20"/>
      <color rgb="FFC8FFE1"/>
      <name val="Tahoma"/>
      <family val="2"/>
    </font>
    <font>
      <b/>
      <i/>
      <sz val="20"/>
      <color rgb="FFEBDCFF"/>
      <name val="Tahoma"/>
      <family val="2"/>
    </font>
    <font>
      <u/>
      <sz val="11"/>
      <color theme="10"/>
      <name val="Calibri"/>
      <family val="2"/>
      <scheme val="minor"/>
    </font>
    <font>
      <b/>
      <sz val="10"/>
      <color theme="1" tint="0.499984740745262"/>
      <name val="Arial Narrow"/>
      <family val="2"/>
    </font>
    <font>
      <sz val="11"/>
      <color theme="0"/>
      <name val="Wingdings 3"/>
      <family val="1"/>
      <charset val="2"/>
    </font>
    <font>
      <sz val="14"/>
      <color theme="1"/>
      <name val="Tahoma"/>
      <family val="2"/>
    </font>
    <font>
      <sz val="11"/>
      <color rgb="FF000000"/>
      <name val="Tahoma"/>
      <family val="2"/>
    </font>
    <font>
      <b/>
      <sz val="14"/>
      <color rgb="FF009641"/>
      <name val="Tahoma"/>
      <family val="2"/>
    </font>
    <font>
      <b/>
      <sz val="14"/>
      <color rgb="FF7030A0"/>
      <name val="Tahoma"/>
      <family val="2"/>
    </font>
    <font>
      <sz val="12"/>
      <color rgb="FF009641"/>
      <name val="Tahoma"/>
      <family val="2"/>
    </font>
    <font>
      <sz val="15"/>
      <color rgb="FFC8FFE1"/>
      <name val="Arial Black"/>
      <family val="2"/>
    </font>
    <font>
      <sz val="15"/>
      <color rgb="FFA0FFCD"/>
      <name val="Arial Black"/>
      <family val="2"/>
    </font>
    <font>
      <sz val="15"/>
      <color rgb="FFE1C8FF"/>
      <name val="Arial Black"/>
      <family val="2"/>
    </font>
    <font>
      <sz val="9"/>
      <color indexed="81"/>
      <name val="Tahoma"/>
      <family val="2"/>
    </font>
    <font>
      <sz val="11"/>
      <color indexed="81"/>
      <name val="Tahoma"/>
      <family val="2"/>
    </font>
    <font>
      <b/>
      <sz val="12"/>
      <color indexed="81"/>
      <name val="Tahoma"/>
      <family val="2"/>
    </font>
    <font>
      <sz val="9"/>
      <color indexed="20"/>
      <name val="Tahoma"/>
      <family val="2"/>
    </font>
    <font>
      <b/>
      <sz val="12"/>
      <color rgb="FF009641"/>
      <name val="Tahoma"/>
      <family val="2"/>
    </font>
    <font>
      <i/>
      <sz val="12"/>
      <color rgb="FF009641"/>
      <name val="Tahoma"/>
      <family val="2"/>
    </font>
    <font>
      <sz val="14"/>
      <color theme="0"/>
      <name val="Wingdings 3"/>
      <family val="1"/>
      <charset val="2"/>
    </font>
    <font>
      <b/>
      <sz val="14.5"/>
      <color rgb="FF00B050"/>
      <name val="Arial Black"/>
      <family val="2"/>
    </font>
    <font>
      <sz val="17"/>
      <color rgb="FFC8FFE1"/>
      <name val="Arial Black"/>
      <family val="2"/>
    </font>
    <font>
      <sz val="22"/>
      <color rgb="FF5AFFA0"/>
      <name val="Arial Black"/>
      <family val="2"/>
    </font>
    <font>
      <b/>
      <i/>
      <sz val="18"/>
      <color rgb="FF371950"/>
      <name val="Tahoma"/>
      <family val="2"/>
    </font>
    <font>
      <sz val="10"/>
      <color theme="1"/>
      <name val="Arial"/>
      <family val="2"/>
    </font>
    <font>
      <sz val="9"/>
      <color theme="1"/>
      <name val="Arial Narrow"/>
      <family val="2"/>
    </font>
    <font>
      <b/>
      <sz val="20"/>
      <color theme="9" tint="-0.499984740745262"/>
      <name val="Tahoma"/>
      <family val="2"/>
    </font>
    <font>
      <b/>
      <sz val="16"/>
      <color rgb="FF00F587"/>
      <name val="Wingdings 3"/>
      <family val="1"/>
      <charset val="2"/>
    </font>
    <font>
      <b/>
      <sz val="22"/>
      <color rgb="FF00501E"/>
      <name val="Tahoma"/>
      <family val="2"/>
    </font>
    <font>
      <b/>
      <sz val="18"/>
      <color rgb="FF5AFFA0"/>
      <name val="Tahoma"/>
      <family val="2"/>
    </font>
    <font>
      <b/>
      <sz val="15"/>
      <color rgb="FF4B1E64"/>
      <name val="Arial Narrow"/>
      <family val="2"/>
    </font>
    <font>
      <b/>
      <sz val="15"/>
      <color theme="9" tint="-0.499984740745262"/>
      <name val="Arial Narrow"/>
      <family val="2"/>
    </font>
    <font>
      <sz val="10.5"/>
      <color theme="1"/>
      <name val="Tahoma"/>
      <family val="2"/>
    </font>
    <font>
      <sz val="10.5"/>
      <color theme="1"/>
      <name val="Arial"/>
      <family val="2"/>
    </font>
    <font>
      <sz val="13"/>
      <color theme="1"/>
      <name val="Arial"/>
      <family val="2"/>
    </font>
    <font>
      <sz val="9"/>
      <color rgb="FFF0CDFF"/>
      <name val="Arial Black"/>
      <family val="2"/>
    </font>
    <font>
      <b/>
      <sz val="9"/>
      <color theme="1"/>
      <name val="Arial"/>
      <family val="2"/>
    </font>
    <font>
      <sz val="9"/>
      <color theme="1"/>
      <name val="Tahoma"/>
      <family val="2"/>
    </font>
    <font>
      <sz val="9"/>
      <color theme="9" tint="-0.499984740745262"/>
      <name val="Arial"/>
      <family val="2"/>
    </font>
    <font>
      <b/>
      <sz val="9"/>
      <color rgb="FFC00000"/>
      <name val="Arial"/>
      <family val="2"/>
    </font>
    <font>
      <sz val="9"/>
      <color rgb="FF870000"/>
      <name val="Arial Narrow"/>
      <family val="2"/>
    </font>
    <font>
      <sz val="9"/>
      <color theme="1"/>
      <name val="Arial"/>
      <family val="2"/>
    </font>
    <font>
      <sz val="9"/>
      <color rgb="FF00501E"/>
      <name val="Arial Narrow"/>
      <family val="2"/>
    </font>
    <font>
      <b/>
      <sz val="9"/>
      <color rgb="FFC00000"/>
      <name val="Tahoma"/>
      <family val="2"/>
    </font>
    <font>
      <b/>
      <sz val="9"/>
      <color rgb="FF00B050"/>
      <name val="Tahoma"/>
      <family val="2"/>
    </font>
    <font>
      <b/>
      <sz val="9"/>
      <color theme="1"/>
      <name val="Arial Narrow"/>
      <family val="2"/>
    </font>
    <font>
      <sz val="9"/>
      <color rgb="FFC00000"/>
      <name val="Arial Narrow"/>
      <family val="2"/>
    </font>
    <font>
      <sz val="9"/>
      <color rgb="FFFF3C3C"/>
      <name val="Webdings"/>
      <family val="1"/>
      <charset val="2"/>
    </font>
    <font>
      <sz val="9"/>
      <color rgb="FF009641"/>
      <name val="Tahoma"/>
      <family val="2"/>
    </font>
    <font>
      <sz val="11.5"/>
      <color theme="1"/>
      <name val="Tahoma"/>
      <family val="2"/>
    </font>
    <font>
      <b/>
      <sz val="11"/>
      <color theme="0"/>
      <name val="Arial"/>
      <family val="2"/>
    </font>
    <font>
      <b/>
      <sz val="11"/>
      <color rgb="FFFFFF00"/>
      <name val="Arial"/>
      <family val="2"/>
    </font>
    <font>
      <sz val="10.5"/>
      <color rgb="FFFF9999"/>
      <name val="Arial"/>
      <family val="2"/>
    </font>
    <font>
      <i/>
      <sz val="10.5"/>
      <color rgb="FFFF9999"/>
      <name val="Arial"/>
      <family val="2"/>
    </font>
    <font>
      <sz val="10.5"/>
      <color rgb="FFFFFF00"/>
      <name val="Arial"/>
      <family val="2"/>
    </font>
    <font>
      <sz val="10.5"/>
      <color rgb="FFFF3C3C"/>
      <name val="Arial"/>
      <family val="2"/>
    </font>
    <font>
      <sz val="8"/>
      <color theme="0"/>
      <name val="Arial"/>
      <family val="2"/>
    </font>
    <font>
      <b/>
      <sz val="10"/>
      <color theme="1"/>
      <name val="Arial"/>
      <family val="2"/>
    </font>
    <font>
      <i/>
      <sz val="10"/>
      <color theme="1"/>
      <name val="Arial"/>
      <family val="2"/>
    </font>
    <font>
      <sz val="11"/>
      <color theme="9" tint="-0.499984740745262"/>
      <name val="Tahoma"/>
      <family val="2"/>
    </font>
    <font>
      <sz val="11"/>
      <color rgb="FF002060"/>
      <name val="Tahoma"/>
      <family val="2"/>
    </font>
    <font>
      <sz val="11"/>
      <color rgb="FF500000"/>
      <name val="Tahoma"/>
      <family val="2"/>
    </font>
    <font>
      <b/>
      <sz val="11.5"/>
      <color theme="1"/>
      <name val="Arial"/>
      <family val="2"/>
    </font>
    <font>
      <b/>
      <sz val="36"/>
      <color rgb="FFCCFFCC"/>
      <name val="Arial Black"/>
      <family val="2"/>
    </font>
    <font>
      <b/>
      <sz val="20"/>
      <color rgb="FFE1FFEB"/>
      <name val="Tahoma"/>
      <family val="2"/>
    </font>
    <font>
      <b/>
      <sz val="20"/>
      <color rgb="FFCCFFCC"/>
      <name val="Tahoma"/>
      <family val="2"/>
    </font>
    <font>
      <b/>
      <sz val="14"/>
      <color rgb="FF000000"/>
      <name val="Tahoma"/>
      <family val="2"/>
    </font>
    <font>
      <b/>
      <sz val="12"/>
      <color rgb="FF7030A0"/>
      <name val="Tahoma"/>
      <family val="2"/>
    </font>
    <font>
      <sz val="12"/>
      <color theme="1" tint="0.14999847407452621"/>
      <name val="Tahoma"/>
      <family val="2"/>
    </font>
    <font>
      <b/>
      <sz val="24"/>
      <color theme="9" tint="-0.499984740745262"/>
      <name val="Tahoma"/>
      <family val="2"/>
    </font>
    <font>
      <b/>
      <sz val="24"/>
      <color rgb="FF00823C"/>
      <name val="Tahoma"/>
      <family val="2"/>
    </font>
    <font>
      <b/>
      <sz val="24"/>
      <color rgb="FF7030A0"/>
      <name val="Tahoma"/>
      <family val="2"/>
    </font>
    <font>
      <sz val="10"/>
      <color theme="2"/>
      <name val="Arial Narrow"/>
      <family val="2"/>
    </font>
    <font>
      <sz val="14"/>
      <color rgb="FFB905FF"/>
      <name val="Wingdings 3"/>
      <family val="1"/>
      <charset val="2"/>
    </font>
    <font>
      <b/>
      <sz val="12"/>
      <color rgb="FF4B2364"/>
      <name val="Tahoma"/>
      <family val="2"/>
    </font>
    <font>
      <b/>
      <sz val="36"/>
      <color rgb="FFB905FF"/>
      <name val="Wingdings 3"/>
      <family val="1"/>
      <charset val="2"/>
    </font>
    <font>
      <b/>
      <sz val="14"/>
      <color rgb="FF00823C"/>
      <name val="Tahoma"/>
      <family val="2"/>
    </font>
    <font>
      <b/>
      <sz val="14"/>
      <color theme="1" tint="0.34998626667073579"/>
      <name val="Tahoma"/>
      <family val="2"/>
    </font>
    <font>
      <sz val="14"/>
      <color theme="10"/>
      <name val="Tahoma"/>
      <family val="2"/>
    </font>
    <font>
      <sz val="14"/>
      <color rgb="FF4B2364"/>
      <name val="Tahoma"/>
      <family val="2"/>
    </font>
    <font>
      <b/>
      <sz val="12"/>
      <color rgb="FF00823C"/>
      <name val="Tahoma"/>
      <family val="2"/>
    </font>
    <font>
      <b/>
      <sz val="12"/>
      <color rgb="FFE1FFEB"/>
      <name val="Tahoma"/>
      <family val="2"/>
    </font>
    <font>
      <b/>
      <i/>
      <sz val="10"/>
      <color rgb="FF00823C"/>
      <name val="Arial Narrow"/>
      <family val="2"/>
    </font>
    <font>
      <sz val="12"/>
      <color rgb="FF0070C0"/>
      <name val="Tahoma"/>
      <family val="2"/>
    </font>
    <font>
      <sz val="12"/>
      <color rgb="FFC00000"/>
      <name val="Tahoma"/>
      <family val="2"/>
    </font>
  </fonts>
  <fills count="45">
    <fill>
      <patternFill patternType="none"/>
    </fill>
    <fill>
      <patternFill patternType="gray125"/>
    </fill>
    <fill>
      <patternFill patternType="solid">
        <fgColor rgb="FFC896FF"/>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rgb="FFE0C1FF"/>
        <bgColor indexed="64"/>
      </patternFill>
    </fill>
    <fill>
      <patternFill patternType="solid">
        <fgColor theme="8" tint="0.79998168889431442"/>
        <bgColor indexed="64"/>
      </patternFill>
    </fill>
    <fill>
      <patternFill patternType="solid">
        <fgColor rgb="FFA0FFC8"/>
        <bgColor indexed="64"/>
      </patternFill>
    </fill>
    <fill>
      <patternFill patternType="solid">
        <fgColor rgb="FFD2FFE6"/>
        <bgColor indexed="64"/>
      </patternFill>
    </fill>
    <fill>
      <patternFill patternType="solid">
        <fgColor theme="9" tint="-0.499984740745262"/>
        <bgColor indexed="64"/>
      </patternFill>
    </fill>
    <fill>
      <patternFill patternType="solid">
        <fgColor rgb="FF7030A0"/>
        <bgColor indexed="64"/>
      </patternFill>
    </fill>
    <fill>
      <patternFill patternType="solid">
        <fgColor rgb="FF64FF96"/>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9999"/>
        <bgColor indexed="64"/>
      </patternFill>
    </fill>
    <fill>
      <patternFill patternType="solid">
        <fgColor rgb="FF00501E"/>
        <bgColor indexed="64"/>
      </patternFill>
    </fill>
    <fill>
      <patternFill patternType="solid">
        <fgColor theme="3" tint="0.79998168889431442"/>
        <bgColor indexed="64"/>
      </patternFill>
    </fill>
    <fill>
      <patternFill patternType="solid">
        <fgColor rgb="FFF0CDFF"/>
        <bgColor indexed="64"/>
      </patternFill>
    </fill>
    <fill>
      <patternFill patternType="solid">
        <fgColor rgb="FF002060"/>
        <bgColor indexed="64"/>
      </patternFill>
    </fill>
    <fill>
      <patternFill patternType="solid">
        <fgColor rgb="FFFABEB4"/>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870000"/>
        <bgColor indexed="64"/>
      </patternFill>
    </fill>
    <fill>
      <patternFill patternType="solid">
        <fgColor rgb="FF0070C0"/>
        <bgColor indexed="64"/>
      </patternFill>
    </fill>
    <fill>
      <patternFill patternType="solid">
        <fgColor rgb="FFF0F5EB"/>
        <bgColor indexed="64"/>
      </patternFill>
    </fill>
    <fill>
      <patternFill patternType="solid">
        <fgColor theme="0" tint="-4.9989318521683403E-2"/>
        <bgColor indexed="64"/>
      </patternFill>
    </fill>
    <fill>
      <patternFill patternType="solid">
        <fgColor rgb="FFD7B9FF"/>
        <bgColor indexed="64"/>
      </patternFill>
    </fill>
    <fill>
      <patternFill patternType="solid">
        <fgColor rgb="FF5AFFA0"/>
        <bgColor indexed="64"/>
      </patternFill>
    </fill>
    <fill>
      <patternFill patternType="solid">
        <fgColor rgb="FFC00000"/>
        <bgColor indexed="64"/>
      </patternFill>
    </fill>
    <fill>
      <patternFill patternType="solid">
        <fgColor rgb="FFFFCCCC"/>
        <bgColor indexed="64"/>
      </patternFill>
    </fill>
    <fill>
      <patternFill patternType="solid">
        <fgColor rgb="FF3C1E5A"/>
        <bgColor indexed="64"/>
      </patternFill>
    </fill>
    <fill>
      <patternFill patternType="solid">
        <fgColor rgb="FFA0FF64"/>
        <bgColor indexed="64"/>
      </patternFill>
    </fill>
    <fill>
      <patternFill patternType="solid">
        <fgColor rgb="FFFFC7CE"/>
      </patternFill>
    </fill>
    <fill>
      <patternFill patternType="solid">
        <fgColor rgb="FFFFD7DC"/>
        <bgColor indexed="64"/>
      </patternFill>
    </fill>
    <fill>
      <patternFill patternType="solid">
        <fgColor rgb="FF5A1E7D"/>
        <bgColor indexed="64"/>
      </patternFill>
    </fill>
    <fill>
      <patternFill patternType="solid">
        <fgColor rgb="FFE1C8FF"/>
        <bgColor indexed="64"/>
      </patternFill>
    </fill>
    <fill>
      <patternFill patternType="solid">
        <fgColor rgb="FFA0FFCD"/>
        <bgColor indexed="64"/>
      </patternFill>
    </fill>
    <fill>
      <patternFill patternType="solid">
        <fgColor rgb="FF009641"/>
        <bgColor indexed="64"/>
      </patternFill>
    </fill>
    <fill>
      <patternFill patternType="solid">
        <fgColor rgb="FFEBDCFF"/>
        <bgColor indexed="64"/>
      </patternFill>
    </fill>
    <fill>
      <patternFill patternType="solid">
        <fgColor rgb="FF004623"/>
        <bgColor indexed="64"/>
      </patternFill>
    </fill>
    <fill>
      <patternFill patternType="solid">
        <fgColor rgb="FF64FFA5"/>
        <bgColor indexed="64"/>
      </patternFill>
    </fill>
    <fill>
      <patternFill patternType="solid">
        <fgColor rgb="FFE1FFEB"/>
        <bgColor indexed="64"/>
      </patternFill>
    </fill>
    <fill>
      <patternFill patternType="solid">
        <fgColor rgb="FF1E5A28"/>
        <bgColor indexed="64"/>
      </patternFill>
    </fill>
  </fills>
  <borders count="181">
    <border>
      <left/>
      <right/>
      <top/>
      <bottom/>
      <diagonal/>
    </border>
    <border>
      <left/>
      <right/>
      <top/>
      <bottom style="thick">
        <color auto="1"/>
      </bottom>
      <diagonal/>
    </border>
    <border>
      <left/>
      <right style="thick">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theme="0" tint="-0.34998626667073579"/>
      </right>
      <top/>
      <bottom/>
      <diagonal/>
    </border>
    <border>
      <left style="medium">
        <color theme="0" tint="-0.34998626667073579"/>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thick">
        <color rgb="FF371950"/>
      </left>
      <right/>
      <top style="thick">
        <color rgb="FF371950"/>
      </top>
      <bottom style="thick">
        <color rgb="FF371950"/>
      </bottom>
      <diagonal/>
    </border>
    <border>
      <left/>
      <right/>
      <top style="thick">
        <color rgb="FF371950"/>
      </top>
      <bottom style="thick">
        <color rgb="FF371950"/>
      </bottom>
      <diagonal/>
    </border>
    <border>
      <left/>
      <right style="thick">
        <color rgb="FF371950"/>
      </right>
      <top style="thick">
        <color rgb="FF371950"/>
      </top>
      <bottom style="thick">
        <color rgb="FF371950"/>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style="medium">
        <color theme="8" tint="0.39994506668294322"/>
      </left>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style="medium">
        <color theme="8" tint="0.39994506668294322"/>
      </left>
      <right style="double">
        <color rgb="FFF0CDFF"/>
      </right>
      <top style="medium">
        <color theme="8" tint="0.39994506668294322"/>
      </top>
      <bottom/>
      <diagonal/>
    </border>
    <border>
      <left style="double">
        <color rgb="FFF0CDFF"/>
      </left>
      <right style="double">
        <color rgb="FFF0CDFF"/>
      </right>
      <top style="medium">
        <color theme="8" tint="0.39994506668294322"/>
      </top>
      <bottom/>
      <diagonal/>
    </border>
    <border>
      <left style="medium">
        <color theme="8" tint="0.39994506668294322"/>
      </left>
      <right style="double">
        <color rgb="FFF0CDFF"/>
      </right>
      <top/>
      <bottom/>
      <diagonal/>
    </border>
    <border>
      <left style="double">
        <color rgb="FFF0CDFF"/>
      </left>
      <right style="double">
        <color rgb="FFF0CDFF"/>
      </right>
      <top/>
      <bottom/>
      <diagonal/>
    </border>
    <border>
      <left style="medium">
        <color theme="8" tint="0.39994506668294322"/>
      </left>
      <right style="double">
        <color rgb="FFF0CDFF"/>
      </right>
      <top/>
      <bottom style="medium">
        <color theme="8" tint="0.39994506668294322"/>
      </bottom>
      <diagonal/>
    </border>
    <border>
      <left style="double">
        <color rgb="FFF0CDFF"/>
      </left>
      <right style="double">
        <color rgb="FFF0CDFF"/>
      </right>
      <top/>
      <bottom style="medium">
        <color theme="8" tint="0.39994506668294322"/>
      </bottom>
      <diagonal/>
    </border>
    <border>
      <left style="double">
        <color rgb="FFF0CDFF"/>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ck">
        <color rgb="FFD2FFE6"/>
      </left>
      <right/>
      <top style="thick">
        <color rgb="FFD2FFE6"/>
      </top>
      <bottom/>
      <diagonal/>
    </border>
    <border>
      <left/>
      <right/>
      <top style="thick">
        <color rgb="FFD2FFE6"/>
      </top>
      <bottom/>
      <diagonal/>
    </border>
    <border>
      <left/>
      <right style="thick">
        <color rgb="FFD2FFE6"/>
      </right>
      <top style="thick">
        <color rgb="FFD2FFE6"/>
      </top>
      <bottom/>
      <diagonal/>
    </border>
    <border>
      <left style="thick">
        <color rgb="FFD2FFE6"/>
      </left>
      <right/>
      <top/>
      <bottom style="thick">
        <color rgb="FFD2FFE6"/>
      </bottom>
      <diagonal/>
    </border>
    <border>
      <left/>
      <right/>
      <top/>
      <bottom style="thick">
        <color rgb="FFD2FFE6"/>
      </bottom>
      <diagonal/>
    </border>
    <border>
      <left/>
      <right style="thick">
        <color rgb="FFD2FFE6"/>
      </right>
      <top/>
      <bottom style="thick">
        <color rgb="FFD2FFE6"/>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thick">
        <color indexed="64"/>
      </left>
      <right/>
      <top style="thick">
        <color indexed="64"/>
      </top>
      <bottom/>
      <diagonal/>
    </border>
    <border>
      <left/>
      <right/>
      <top style="thick">
        <color indexed="64"/>
      </top>
      <bottom/>
      <diagonal/>
    </border>
    <border>
      <left/>
      <right style="medium">
        <color theme="0" tint="-0.34998626667073579"/>
      </right>
      <top style="thick">
        <color indexed="64"/>
      </top>
      <bottom/>
      <diagonal/>
    </border>
    <border>
      <left style="medium">
        <color theme="0" tint="-0.34998626667073579"/>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medium">
        <color theme="0" tint="-0.34998626667073579"/>
      </bottom>
      <diagonal/>
    </border>
    <border>
      <left/>
      <right style="thick">
        <color indexed="64"/>
      </right>
      <top/>
      <bottom style="medium">
        <color theme="0" tint="-0.34998626667073579"/>
      </bottom>
      <diagonal/>
    </border>
    <border>
      <left style="thick">
        <color indexed="64"/>
      </left>
      <right/>
      <top style="medium">
        <color theme="0" tint="-0.34998626667073579"/>
      </top>
      <bottom/>
      <diagonal/>
    </border>
    <border>
      <left/>
      <right style="thick">
        <color indexed="64"/>
      </right>
      <top style="medium">
        <color theme="0" tint="-0.34998626667073579"/>
      </top>
      <bottom/>
      <diagonal/>
    </border>
    <border>
      <left style="thick">
        <color indexed="64"/>
      </left>
      <right/>
      <top/>
      <bottom style="thick">
        <color indexed="64"/>
      </bottom>
      <diagonal/>
    </border>
    <border>
      <left/>
      <right style="medium">
        <color theme="0" tint="-0.34998626667073579"/>
      </right>
      <top/>
      <bottom style="thick">
        <color indexed="64"/>
      </bottom>
      <diagonal/>
    </border>
    <border>
      <left style="medium">
        <color theme="0" tint="-0.34998626667073579"/>
      </left>
      <right/>
      <top/>
      <bottom style="thick">
        <color indexed="64"/>
      </bottom>
      <diagonal/>
    </border>
    <border>
      <left/>
      <right style="thick">
        <color indexed="64"/>
      </right>
      <top/>
      <bottom style="thick">
        <color indexed="64"/>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right style="double">
        <color rgb="FFF0CDFF"/>
      </right>
      <top style="medium">
        <color theme="8" tint="0.39994506668294322"/>
      </top>
      <bottom/>
      <diagonal/>
    </border>
    <border>
      <left/>
      <right style="double">
        <color rgb="FFF0CDFF"/>
      </right>
      <top/>
      <bottom/>
      <diagonal/>
    </border>
    <border>
      <left/>
      <right style="double">
        <color rgb="FFF0CDFF"/>
      </right>
      <top/>
      <bottom style="medium">
        <color theme="8" tint="0.39994506668294322"/>
      </bottom>
      <diagonal/>
    </border>
    <border>
      <left style="thick">
        <color rgb="FFF0CDFF"/>
      </left>
      <right/>
      <top style="thick">
        <color rgb="FFF0CDFF"/>
      </top>
      <bottom/>
      <diagonal/>
    </border>
    <border>
      <left/>
      <right/>
      <top style="thick">
        <color rgb="FFF0CDFF"/>
      </top>
      <bottom/>
      <diagonal/>
    </border>
    <border>
      <left/>
      <right style="thick">
        <color rgb="FFF0CDFF"/>
      </right>
      <top style="thick">
        <color rgb="FFF0CDFF"/>
      </top>
      <bottom/>
      <diagonal/>
    </border>
    <border>
      <left style="thick">
        <color rgb="FFF0CDFF"/>
      </left>
      <right/>
      <top/>
      <bottom style="thick">
        <color rgb="FFF0CDFF"/>
      </bottom>
      <diagonal/>
    </border>
    <border>
      <left/>
      <right/>
      <top/>
      <bottom style="thick">
        <color rgb="FFF0CDFF"/>
      </bottom>
      <diagonal/>
    </border>
    <border>
      <left/>
      <right style="thick">
        <color rgb="FFF0CDFF"/>
      </right>
      <top/>
      <bottom style="thick">
        <color rgb="FFF0CDFF"/>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
      <left style="double">
        <color rgb="FF00B0F0"/>
      </left>
      <right/>
      <top style="double">
        <color rgb="FF00B0F0"/>
      </top>
      <bottom/>
      <diagonal/>
    </border>
    <border>
      <left/>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right style="double">
        <color indexed="64"/>
      </right>
      <top style="thin">
        <color indexed="64"/>
      </top>
      <bottom style="thin">
        <color indexed="64"/>
      </bottom>
      <diagonal/>
    </border>
    <border>
      <left style="double">
        <color rgb="FFF0CDFF"/>
      </left>
      <right style="double">
        <color rgb="FFF0CDFF"/>
      </right>
      <top style="medium">
        <color rgb="FFFF0000"/>
      </top>
      <bottom/>
      <diagonal/>
    </border>
    <border>
      <left style="double">
        <color rgb="FFF0CDFF"/>
      </left>
      <right style="medium">
        <color rgb="FFFF0000"/>
      </right>
      <top style="medium">
        <color rgb="FFFF0000"/>
      </top>
      <bottom/>
      <diagonal/>
    </border>
    <border>
      <left style="double">
        <color rgb="FFF0CDFF"/>
      </left>
      <right style="medium">
        <color rgb="FFFF0000"/>
      </right>
      <top/>
      <bottom/>
      <diagonal/>
    </border>
    <border>
      <left style="double">
        <color rgb="FFF0CDFF"/>
      </left>
      <right style="double">
        <color rgb="FFF0CDFF"/>
      </right>
      <top/>
      <bottom style="medium">
        <color rgb="FFFF0000"/>
      </bottom>
      <diagonal/>
    </border>
    <border>
      <left style="double">
        <color rgb="FFF0CDFF"/>
      </left>
      <right style="medium">
        <color rgb="FFFF0000"/>
      </right>
      <top/>
      <bottom style="medium">
        <color rgb="FFFF0000"/>
      </bottom>
      <diagonal/>
    </border>
    <border>
      <left style="double">
        <color rgb="FFF0CDFF"/>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double">
        <color rgb="FFF0CDFF"/>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ck">
        <color rgb="FFF5D2FF"/>
      </left>
      <right/>
      <top style="thick">
        <color rgb="FFF5D2FF"/>
      </top>
      <bottom/>
      <diagonal/>
    </border>
    <border>
      <left/>
      <right/>
      <top style="thick">
        <color rgb="FFF5D2FF"/>
      </top>
      <bottom/>
      <diagonal/>
    </border>
    <border>
      <left/>
      <right style="thick">
        <color rgb="FFF5D2FF"/>
      </right>
      <top style="thick">
        <color rgb="FFF5D2FF"/>
      </top>
      <bottom/>
      <diagonal/>
    </border>
    <border>
      <left style="thick">
        <color rgb="FFF5D2FF"/>
      </left>
      <right/>
      <top/>
      <bottom/>
      <diagonal/>
    </border>
    <border>
      <left/>
      <right style="thick">
        <color rgb="FFF5D2FF"/>
      </right>
      <top/>
      <bottom/>
      <diagonal/>
    </border>
    <border>
      <left style="thick">
        <color rgb="FFF5D2FF"/>
      </left>
      <right/>
      <top/>
      <bottom style="thick">
        <color rgb="FFF5D2FF"/>
      </bottom>
      <diagonal/>
    </border>
    <border>
      <left/>
      <right/>
      <top/>
      <bottom style="thick">
        <color rgb="FFF5D2FF"/>
      </bottom>
      <diagonal/>
    </border>
    <border>
      <left/>
      <right style="thick">
        <color rgb="FFF5D2FF"/>
      </right>
      <top/>
      <bottom style="thick">
        <color rgb="FFF5D2FF"/>
      </bottom>
      <diagonal/>
    </border>
    <border>
      <left style="medium">
        <color theme="8" tint="0.39994506668294322"/>
      </left>
      <right style="double">
        <color rgb="FFF0CDFF"/>
      </right>
      <top/>
      <bottom style="medium">
        <color theme="8" tint="0.39991454817346722"/>
      </bottom>
      <diagonal/>
    </border>
    <border>
      <left style="double">
        <color rgb="FFF0CDFF"/>
      </left>
      <right style="double">
        <color rgb="FFF0CDFF"/>
      </right>
      <top/>
      <bottom style="medium">
        <color theme="8" tint="0.39991454817346722"/>
      </bottom>
      <diagonal/>
    </border>
    <border>
      <left style="dashed">
        <color rgb="FFEBDCFF"/>
      </left>
      <right/>
      <top style="dashed">
        <color rgb="FFEBDCFF"/>
      </top>
      <bottom/>
      <diagonal/>
    </border>
    <border>
      <left/>
      <right/>
      <top style="dashed">
        <color rgb="FFEBDCFF"/>
      </top>
      <bottom/>
      <diagonal/>
    </border>
    <border>
      <left/>
      <right style="dashed">
        <color rgb="FFEBDCFF"/>
      </right>
      <top style="dashed">
        <color rgb="FFEBDCFF"/>
      </top>
      <bottom/>
      <diagonal/>
    </border>
    <border>
      <left style="dashed">
        <color rgb="FFEBDCFF"/>
      </left>
      <right/>
      <top/>
      <bottom/>
      <diagonal/>
    </border>
    <border>
      <left/>
      <right style="dashed">
        <color rgb="FFEBDCFF"/>
      </right>
      <top/>
      <bottom/>
      <diagonal/>
    </border>
    <border>
      <left style="dashed">
        <color rgb="FFEBDCFF"/>
      </left>
      <right/>
      <top/>
      <bottom style="dashed">
        <color rgb="FFEBDCFF"/>
      </bottom>
      <diagonal/>
    </border>
    <border>
      <left/>
      <right/>
      <top/>
      <bottom style="dashed">
        <color rgb="FFEBDCFF"/>
      </bottom>
      <diagonal/>
    </border>
    <border>
      <left/>
      <right style="dashed">
        <color rgb="FFEBDCFF"/>
      </right>
      <top/>
      <bottom style="dashed">
        <color rgb="FFEBDCFF"/>
      </bottom>
      <diagonal/>
    </border>
    <border>
      <left style="dashed">
        <color rgb="FFEBDCFF"/>
      </left>
      <right/>
      <top style="dashed">
        <color rgb="FFEBDCFF"/>
      </top>
      <bottom style="dashed">
        <color rgb="FFEBDCFF"/>
      </bottom>
      <diagonal/>
    </border>
    <border>
      <left/>
      <right/>
      <top style="dashed">
        <color rgb="FFEBDCFF"/>
      </top>
      <bottom style="dashed">
        <color rgb="FFEBDCFF"/>
      </bottom>
      <diagonal/>
    </border>
    <border>
      <left/>
      <right/>
      <top/>
      <bottom style="dashed">
        <color rgb="FFE1C8FF"/>
      </bottom>
      <diagonal/>
    </border>
    <border>
      <left style="thick">
        <color rgb="FF5AFFA0"/>
      </left>
      <right/>
      <top style="thick">
        <color rgb="FF5AFFA0"/>
      </top>
      <bottom style="thick">
        <color rgb="FF5AFFA0"/>
      </bottom>
      <diagonal/>
    </border>
    <border>
      <left/>
      <right/>
      <top style="thick">
        <color rgb="FF5AFFA0"/>
      </top>
      <bottom style="thick">
        <color rgb="FF5AFFA0"/>
      </bottom>
      <diagonal/>
    </border>
    <border>
      <left/>
      <right style="thick">
        <color rgb="FF5AFFA0"/>
      </right>
      <top style="thick">
        <color rgb="FF5AFFA0"/>
      </top>
      <bottom style="thick">
        <color rgb="FF5AFFA0"/>
      </bottom>
      <diagonal/>
    </border>
    <border>
      <left/>
      <right style="thin">
        <color rgb="FF00B050"/>
      </right>
      <top/>
      <bottom/>
      <diagonal/>
    </border>
    <border>
      <left style="thin">
        <color rgb="FF00B050"/>
      </left>
      <right/>
      <top/>
      <bottom/>
      <diagonal/>
    </border>
    <border>
      <left style="thin">
        <color rgb="FF64FFA5"/>
      </left>
      <right/>
      <top style="thin">
        <color rgb="FF64FFA5"/>
      </top>
      <bottom/>
      <diagonal/>
    </border>
    <border>
      <left/>
      <right/>
      <top style="thin">
        <color rgb="FF64FFA5"/>
      </top>
      <bottom/>
      <diagonal/>
    </border>
    <border>
      <left/>
      <right style="thin">
        <color rgb="FF64FFA5"/>
      </right>
      <top style="thin">
        <color rgb="FF64FFA5"/>
      </top>
      <bottom/>
      <diagonal/>
    </border>
    <border>
      <left style="thin">
        <color rgb="FF64FFA5"/>
      </left>
      <right/>
      <top/>
      <bottom/>
      <diagonal/>
    </border>
    <border>
      <left/>
      <right style="thin">
        <color rgb="FF64FFA5"/>
      </right>
      <top/>
      <bottom/>
      <diagonal/>
    </border>
    <border>
      <left style="thin">
        <color rgb="FF64FFA5"/>
      </left>
      <right/>
      <top/>
      <bottom style="thin">
        <color rgb="FF64FFA5"/>
      </bottom>
      <diagonal/>
    </border>
    <border>
      <left/>
      <right/>
      <top/>
      <bottom style="thin">
        <color rgb="FF64FFA5"/>
      </bottom>
      <diagonal/>
    </border>
    <border>
      <left/>
      <right style="thin">
        <color rgb="FF64FFA5"/>
      </right>
      <top/>
      <bottom style="thin">
        <color rgb="FF64FFA5"/>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right style="thin">
        <color indexed="64"/>
      </right>
      <top style="thin">
        <color rgb="FF00B050"/>
      </top>
      <bottom/>
      <diagonal/>
    </border>
    <border>
      <left/>
      <right/>
      <top style="thick">
        <color rgb="FFB905FF"/>
      </top>
      <bottom/>
      <diagonal/>
    </border>
    <border>
      <left style="thick">
        <color rgb="FFB905FF"/>
      </left>
      <right/>
      <top style="thick">
        <color rgb="FFB905FF"/>
      </top>
      <bottom/>
      <diagonal/>
    </border>
    <border>
      <left/>
      <right style="thick">
        <color rgb="FFB905FF"/>
      </right>
      <top style="thick">
        <color rgb="FFB905FF"/>
      </top>
      <bottom/>
      <diagonal/>
    </border>
    <border>
      <left style="thick">
        <color rgb="FFB905FF"/>
      </left>
      <right/>
      <top/>
      <bottom style="thick">
        <color rgb="FFB905FF"/>
      </bottom>
      <diagonal/>
    </border>
    <border>
      <left/>
      <right/>
      <top/>
      <bottom style="thick">
        <color rgb="FFB905FF"/>
      </bottom>
      <diagonal/>
    </border>
    <border>
      <left/>
      <right style="thick">
        <color rgb="FFB905FF"/>
      </right>
      <top/>
      <bottom style="thick">
        <color rgb="FFB905FF"/>
      </bottom>
      <diagonal/>
    </border>
  </borders>
  <cellStyleXfs count="5">
    <xf numFmtId="0" fontId="0" fillId="0" borderId="0"/>
    <xf numFmtId="9" fontId="1" fillId="0" borderId="0" applyFont="0" applyFill="0" applyBorder="0" applyAlignment="0" applyProtection="0"/>
    <xf numFmtId="0" fontId="2" fillId="0" borderId="0"/>
    <xf numFmtId="0" fontId="99" fillId="34" borderId="0" applyNumberFormat="0" applyBorder="0" applyAlignment="0" applyProtection="0"/>
    <xf numFmtId="0" fontId="154" fillId="0" borderId="0" applyNumberFormat="0" applyFill="0" applyBorder="0" applyAlignment="0" applyProtection="0"/>
  </cellStyleXfs>
  <cellXfs count="773">
    <xf numFmtId="0" fontId="0" fillId="0" borderId="0" xfId="0"/>
    <xf numFmtId="0" fontId="9" fillId="4" borderId="0" xfId="0" applyFont="1" applyFill="1" applyBorder="1"/>
    <xf numFmtId="0" fontId="9" fillId="4" borderId="0" xfId="0" applyFont="1" applyFill="1"/>
    <xf numFmtId="0" fontId="9" fillId="7" borderId="0" xfId="0" applyFont="1" applyFill="1" applyBorder="1"/>
    <xf numFmtId="0" fontId="9" fillId="4" borderId="18" xfId="0" applyFont="1" applyFill="1" applyBorder="1"/>
    <xf numFmtId="0" fontId="9" fillId="4" borderId="19" xfId="0" applyFont="1" applyFill="1" applyBorder="1"/>
    <xf numFmtId="0" fontId="9" fillId="4" borderId="20" xfId="0" applyFont="1" applyFill="1" applyBorder="1"/>
    <xf numFmtId="0" fontId="9" fillId="7" borderId="0" xfId="0" applyFont="1" applyFill="1" applyBorder="1" applyAlignment="1">
      <alignment vertical="center" wrapText="1"/>
    </xf>
    <xf numFmtId="0" fontId="9" fillId="14" borderId="0" xfId="0" applyFont="1" applyFill="1" applyBorder="1"/>
    <xf numFmtId="0" fontId="9" fillId="14" borderId="32" xfId="0" applyFont="1" applyFill="1" applyBorder="1"/>
    <xf numFmtId="0" fontId="9" fillId="14" borderId="33" xfId="0" applyFont="1" applyFill="1" applyBorder="1"/>
    <xf numFmtId="0" fontId="25" fillId="14" borderId="0" xfId="0" applyFont="1" applyFill="1" applyBorder="1" applyAlignment="1">
      <alignment vertical="center"/>
    </xf>
    <xf numFmtId="0" fontId="25" fillId="14" borderId="32" xfId="0" applyFont="1" applyFill="1" applyBorder="1" applyAlignment="1">
      <alignment vertical="center"/>
    </xf>
    <xf numFmtId="0" fontId="24" fillId="14" borderId="0" xfId="0" applyFont="1" applyFill="1" applyBorder="1"/>
    <xf numFmtId="0" fontId="23" fillId="14" borderId="32" xfId="0" applyFont="1" applyFill="1" applyBorder="1" applyAlignment="1">
      <alignment vertical="center"/>
    </xf>
    <xf numFmtId="0" fontId="9" fillId="4" borderId="24" xfId="0" applyFont="1" applyFill="1" applyBorder="1" applyAlignment="1">
      <alignment horizontal="center" vertical="center"/>
    </xf>
    <xf numFmtId="9" fontId="16" fillId="4" borderId="0" xfId="1" applyFont="1" applyFill="1"/>
    <xf numFmtId="0" fontId="25" fillId="16" borderId="0" xfId="0" applyFont="1" applyFill="1" applyBorder="1" applyAlignment="1">
      <alignment vertical="center"/>
    </xf>
    <xf numFmtId="0" fontId="25" fillId="16" borderId="32" xfId="0" applyFont="1" applyFill="1" applyBorder="1" applyAlignment="1">
      <alignment vertical="center"/>
    </xf>
    <xf numFmtId="0" fontId="9" fillId="16" borderId="0" xfId="0" applyFont="1" applyFill="1" applyBorder="1"/>
    <xf numFmtId="0" fontId="9" fillId="16" borderId="32" xfId="0" applyFont="1" applyFill="1" applyBorder="1"/>
    <xf numFmtId="0" fontId="9" fillId="16" borderId="33" xfId="0" applyFont="1" applyFill="1" applyBorder="1"/>
    <xf numFmtId="0" fontId="23" fillId="16" borderId="0" xfId="0" applyFont="1" applyFill="1" applyBorder="1" applyAlignment="1">
      <alignment vertical="center"/>
    </xf>
    <xf numFmtId="0" fontId="23" fillId="16" borderId="32" xfId="0" applyFont="1" applyFill="1" applyBorder="1" applyAlignment="1">
      <alignment vertical="center"/>
    </xf>
    <xf numFmtId="0" fontId="9" fillId="9" borderId="0" xfId="0" applyFont="1" applyFill="1" applyBorder="1"/>
    <xf numFmtId="0" fontId="9" fillId="9" borderId="0" xfId="0" applyFont="1" applyFill="1" applyBorder="1" applyAlignment="1">
      <alignment horizontal="center" vertical="center" wrapText="1"/>
    </xf>
    <xf numFmtId="0" fontId="9" fillId="22" borderId="0" xfId="0" applyFont="1" applyFill="1" applyBorder="1"/>
    <xf numFmtId="0" fontId="9" fillId="3" borderId="0" xfId="0" applyFont="1" applyFill="1" applyBorder="1"/>
    <xf numFmtId="0" fontId="9" fillId="19" borderId="0" xfId="0" applyFont="1" applyFill="1" applyBorder="1"/>
    <xf numFmtId="0" fontId="9" fillId="26" borderId="0" xfId="0" applyFont="1" applyFill="1" applyBorder="1"/>
    <xf numFmtId="0" fontId="9" fillId="3" borderId="0" xfId="0" applyFont="1" applyFill="1" applyBorder="1" applyAlignment="1">
      <alignment vertical="center"/>
    </xf>
    <xf numFmtId="0" fontId="9" fillId="5" borderId="0" xfId="0" applyFont="1" applyFill="1" applyBorder="1" applyAlignment="1">
      <alignment vertical="center"/>
    </xf>
    <xf numFmtId="0" fontId="9" fillId="4" borderId="14" xfId="0" applyFont="1" applyFill="1" applyBorder="1"/>
    <xf numFmtId="0" fontId="9" fillId="4" borderId="15" xfId="0" applyFont="1" applyFill="1" applyBorder="1"/>
    <xf numFmtId="0" fontId="9" fillId="4" borderId="16" xfId="0" applyFont="1" applyFill="1" applyBorder="1"/>
    <xf numFmtId="0" fontId="9" fillId="7" borderId="50" xfId="0" applyFont="1" applyFill="1" applyBorder="1" applyAlignment="1">
      <alignment vertical="center" wrapText="1"/>
    </xf>
    <xf numFmtId="0" fontId="9" fillId="7" borderId="51" xfId="0" applyFont="1" applyFill="1" applyBorder="1" applyAlignment="1">
      <alignment vertical="center" wrapText="1"/>
    </xf>
    <xf numFmtId="0" fontId="16" fillId="4" borderId="0" xfId="0" applyFont="1" applyFill="1"/>
    <xf numFmtId="164" fontId="38" fillId="6" borderId="0" xfId="2" applyNumberFormat="1" applyFont="1" applyFill="1" applyAlignment="1">
      <alignment horizontal="center" vertical="center"/>
    </xf>
    <xf numFmtId="164" fontId="37" fillId="6" borderId="0" xfId="2" applyNumberFormat="1" applyFont="1" applyFill="1" applyAlignment="1">
      <alignment horizontal="center" vertical="center"/>
    </xf>
    <xf numFmtId="0" fontId="16" fillId="19" borderId="0" xfId="0" applyFont="1" applyFill="1" applyBorder="1"/>
    <xf numFmtId="0" fontId="42" fillId="9" borderId="0" xfId="0" applyFont="1" applyFill="1" applyBorder="1"/>
    <xf numFmtId="0" fontId="45" fillId="8" borderId="0" xfId="0" applyFont="1" applyFill="1" applyBorder="1"/>
    <xf numFmtId="0" fontId="46" fillId="8" borderId="0" xfId="0" applyFont="1" applyFill="1" applyBorder="1"/>
    <xf numFmtId="0" fontId="45" fillId="8" borderId="0" xfId="0" applyFont="1" applyFill="1" applyBorder="1" applyAlignment="1">
      <alignment horizontal="right"/>
    </xf>
    <xf numFmtId="0" fontId="46" fillId="4" borderId="0" xfId="0" applyFont="1" applyFill="1"/>
    <xf numFmtId="0" fontId="9" fillId="4" borderId="0" xfId="0" applyFont="1" applyFill="1" applyAlignment="1">
      <alignment wrapText="1"/>
    </xf>
    <xf numFmtId="0" fontId="9" fillId="4" borderId="0" xfId="0" quotePrefix="1" applyFont="1" applyFill="1"/>
    <xf numFmtId="0" fontId="14" fillId="4" borderId="0" xfId="0" applyFont="1" applyFill="1" applyAlignment="1">
      <alignment horizontal="right"/>
    </xf>
    <xf numFmtId="0" fontId="49" fillId="4" borderId="0" xfId="0" applyFont="1" applyFill="1"/>
    <xf numFmtId="0" fontId="14" fillId="4" borderId="0" xfId="0" applyFont="1" applyFill="1" applyAlignment="1">
      <alignment horizontal="right" indent="1"/>
    </xf>
    <xf numFmtId="0" fontId="16" fillId="14" borderId="69" xfId="0" applyFont="1" applyFill="1" applyBorder="1" applyAlignment="1">
      <alignment horizontal="center" vertical="center"/>
    </xf>
    <xf numFmtId="0" fontId="16" fillId="14" borderId="70" xfId="0" applyFont="1" applyFill="1" applyBorder="1"/>
    <xf numFmtId="0" fontId="16" fillId="14" borderId="71" xfId="0" applyFont="1" applyFill="1" applyBorder="1"/>
    <xf numFmtId="0" fontId="16" fillId="16" borderId="69" xfId="0" applyFont="1" applyFill="1" applyBorder="1" applyAlignment="1">
      <alignment horizontal="center" vertical="center"/>
    </xf>
    <xf numFmtId="0" fontId="9" fillId="16" borderId="70" xfId="0" applyFont="1" applyFill="1" applyBorder="1"/>
    <xf numFmtId="0" fontId="9" fillId="16" borderId="71" xfId="0" applyFont="1" applyFill="1" applyBorder="1"/>
    <xf numFmtId="0" fontId="22" fillId="14" borderId="72" xfId="0" applyFont="1" applyFill="1" applyBorder="1"/>
    <xf numFmtId="0" fontId="22" fillId="14" borderId="73" xfId="0" applyFont="1" applyFill="1" applyBorder="1"/>
    <xf numFmtId="0" fontId="22" fillId="14" borderId="74" xfId="0" applyFont="1" applyFill="1" applyBorder="1"/>
    <xf numFmtId="0" fontId="22" fillId="16" borderId="72" xfId="0" applyFont="1" applyFill="1" applyBorder="1"/>
    <xf numFmtId="0" fontId="22" fillId="16" borderId="73" xfId="0" applyFont="1" applyFill="1" applyBorder="1"/>
    <xf numFmtId="0" fontId="22" fillId="16" borderId="74" xfId="0" applyFont="1" applyFill="1" applyBorder="1"/>
    <xf numFmtId="0" fontId="22" fillId="16" borderId="76" xfId="0" applyFont="1" applyFill="1" applyBorder="1"/>
    <xf numFmtId="0" fontId="22" fillId="16" borderId="77" xfId="0" applyFont="1" applyFill="1" applyBorder="1"/>
    <xf numFmtId="0" fontId="22" fillId="16" borderId="78" xfId="0" applyFont="1" applyFill="1" applyBorder="1"/>
    <xf numFmtId="0" fontId="22" fillId="16" borderId="79" xfId="0" applyFont="1" applyFill="1" applyBorder="1"/>
    <xf numFmtId="0" fontId="25" fillId="16" borderId="2" xfId="0" applyFont="1" applyFill="1" applyBorder="1" applyAlignment="1">
      <alignment vertical="center"/>
    </xf>
    <xf numFmtId="0" fontId="9" fillId="16" borderId="2" xfId="0" applyFont="1" applyFill="1" applyBorder="1"/>
    <xf numFmtId="0" fontId="9" fillId="16" borderId="82" xfId="0" applyFont="1" applyFill="1" applyBorder="1"/>
    <xf numFmtId="0" fontId="22" fillId="16" borderId="84" xfId="0" applyFont="1" applyFill="1" applyBorder="1"/>
    <xf numFmtId="0" fontId="23" fillId="16" borderId="2" xfId="0" applyFont="1" applyFill="1" applyBorder="1" applyAlignment="1">
      <alignment vertical="center"/>
    </xf>
    <xf numFmtId="0" fontId="16" fillId="16" borderId="1" xfId="0" applyFont="1" applyFill="1" applyBorder="1" applyAlignment="1">
      <alignment horizontal="center" vertical="center"/>
    </xf>
    <xf numFmtId="0" fontId="9" fillId="16" borderId="86" xfId="0" applyFont="1" applyFill="1" applyBorder="1"/>
    <xf numFmtId="0" fontId="9" fillId="16" borderId="87" xfId="0" applyFont="1" applyFill="1" applyBorder="1"/>
    <xf numFmtId="0" fontId="9" fillId="16" borderId="88" xfId="0" applyFont="1" applyFill="1" applyBorder="1"/>
    <xf numFmtId="0" fontId="22" fillId="14" borderId="75" xfId="0" applyFont="1" applyFill="1" applyBorder="1"/>
    <xf numFmtId="0" fontId="22" fillId="14" borderId="76" xfId="0" applyFont="1" applyFill="1" applyBorder="1"/>
    <xf numFmtId="0" fontId="22" fillId="14" borderId="77" xfId="0" applyFont="1" applyFill="1" applyBorder="1"/>
    <xf numFmtId="0" fontId="22" fillId="14" borderId="78" xfId="0" applyFont="1" applyFill="1" applyBorder="1"/>
    <xf numFmtId="0" fontId="22" fillId="14" borderId="79" xfId="0" applyFont="1" applyFill="1" applyBorder="1"/>
    <xf numFmtId="0" fontId="24" fillId="14" borderId="2" xfId="0" applyFont="1" applyFill="1" applyBorder="1"/>
    <xf numFmtId="0" fontId="9" fillId="14" borderId="80" xfId="0" applyFont="1" applyFill="1" applyBorder="1"/>
    <xf numFmtId="0" fontId="9" fillId="14" borderId="2" xfId="0" applyFont="1" applyFill="1" applyBorder="1"/>
    <xf numFmtId="0" fontId="16" fillId="14" borderId="81" xfId="0" applyFont="1" applyFill="1" applyBorder="1"/>
    <xf numFmtId="0" fontId="16" fillId="14" borderId="82" xfId="0" applyFont="1" applyFill="1" applyBorder="1"/>
    <xf numFmtId="0" fontId="22" fillId="14" borderId="83" xfId="0" applyFont="1" applyFill="1" applyBorder="1"/>
    <xf numFmtId="0" fontId="22" fillId="14" borderId="84" xfId="0" applyFont="1" applyFill="1" applyBorder="1"/>
    <xf numFmtId="0" fontId="25" fillId="14" borderId="2" xfId="0" applyFont="1" applyFill="1" applyBorder="1" applyAlignment="1">
      <alignment vertical="center"/>
    </xf>
    <xf numFmtId="0" fontId="16" fillId="14" borderId="85" xfId="0" applyFont="1" applyFill="1" applyBorder="1"/>
    <xf numFmtId="0" fontId="16" fillId="14" borderId="1" xfId="0" applyFont="1" applyFill="1" applyBorder="1" applyAlignment="1">
      <alignment horizontal="center" vertical="center"/>
    </xf>
    <xf numFmtId="0" fontId="16" fillId="14" borderId="86" xfId="0" applyFont="1" applyFill="1" applyBorder="1"/>
    <xf numFmtId="0" fontId="16" fillId="14" borderId="87" xfId="0" applyFont="1" applyFill="1" applyBorder="1"/>
    <xf numFmtId="0" fontId="16" fillId="14" borderId="88" xfId="0" applyFont="1" applyFill="1" applyBorder="1"/>
    <xf numFmtId="0" fontId="17" fillId="22" borderId="0" xfId="0" applyFont="1" applyFill="1" applyBorder="1" applyAlignment="1">
      <alignment horizontal="left" vertical="center" indent="1"/>
    </xf>
    <xf numFmtId="0" fontId="53" fillId="17" borderId="0" xfId="0" applyFont="1" applyFill="1" applyBorder="1" applyAlignment="1">
      <alignment vertical="center"/>
    </xf>
    <xf numFmtId="0" fontId="54" fillId="17" borderId="0" xfId="0" applyFont="1" applyFill="1" applyBorder="1" applyAlignment="1">
      <alignment vertical="center"/>
    </xf>
    <xf numFmtId="0" fontId="17" fillId="3" borderId="0" xfId="0" applyFont="1" applyFill="1" applyBorder="1" applyAlignment="1">
      <alignment horizontal="left" vertical="center" indent="1"/>
    </xf>
    <xf numFmtId="0" fontId="17" fillId="5" borderId="0" xfId="0" applyFont="1" applyFill="1" applyBorder="1" applyAlignment="1">
      <alignment horizontal="left" vertical="center" indent="1"/>
    </xf>
    <xf numFmtId="0" fontId="17" fillId="26" borderId="0" xfId="0" applyFont="1" applyFill="1" applyBorder="1" applyAlignment="1">
      <alignment horizontal="left" vertical="center" indent="1"/>
    </xf>
    <xf numFmtId="0" fontId="9" fillId="22" borderId="0" xfId="0" applyFont="1" applyFill="1" applyBorder="1" applyAlignment="1"/>
    <xf numFmtId="0" fontId="55" fillId="25" borderId="0" xfId="0" applyFont="1" applyFill="1" applyBorder="1" applyAlignment="1">
      <alignment vertical="center"/>
    </xf>
    <xf numFmtId="0" fontId="53" fillId="25" borderId="0" xfId="0" applyFont="1" applyFill="1" applyBorder="1"/>
    <xf numFmtId="0" fontId="53" fillId="30" borderId="0" xfId="0" applyFont="1" applyFill="1" applyBorder="1"/>
    <xf numFmtId="0" fontId="57" fillId="30" borderId="0" xfId="0" applyFont="1" applyFill="1" applyBorder="1" applyAlignment="1">
      <alignment horizontal="right" vertical="center"/>
    </xf>
    <xf numFmtId="0" fontId="56" fillId="25" borderId="0" xfId="0" applyFont="1" applyFill="1" applyBorder="1" applyAlignment="1">
      <alignment vertical="center"/>
    </xf>
    <xf numFmtId="0" fontId="56" fillId="30" borderId="0" xfId="0" applyFont="1" applyFill="1" applyBorder="1" applyAlignment="1">
      <alignment horizontal="right"/>
    </xf>
    <xf numFmtId="0" fontId="58" fillId="25" borderId="0" xfId="0" applyFont="1" applyFill="1" applyBorder="1"/>
    <xf numFmtId="0" fontId="58" fillId="30" borderId="0" xfId="0" applyFont="1" applyFill="1" applyBorder="1"/>
    <xf numFmtId="0" fontId="59" fillId="25" borderId="0" xfId="0" applyFont="1" applyFill="1" applyBorder="1" applyAlignment="1">
      <alignment vertical="center"/>
    </xf>
    <xf numFmtId="0" fontId="60" fillId="30" borderId="0" xfId="0" applyFont="1" applyFill="1" applyBorder="1" applyAlignment="1">
      <alignment horizontal="right" vertical="center"/>
    </xf>
    <xf numFmtId="0" fontId="9" fillId="9" borderId="0" xfId="0" applyFont="1" applyFill="1" applyBorder="1" applyAlignment="1">
      <alignment horizontal="left"/>
    </xf>
    <xf numFmtId="0" fontId="9" fillId="32" borderId="0" xfId="0" applyFont="1" applyFill="1" applyBorder="1"/>
    <xf numFmtId="0" fontId="70" fillId="32" borderId="0" xfId="0" applyFont="1" applyFill="1" applyBorder="1"/>
    <xf numFmtId="0" fontId="71" fillId="32" borderId="0" xfId="0" applyFont="1" applyFill="1" applyBorder="1" applyAlignment="1">
      <alignment horizontal="right"/>
    </xf>
    <xf numFmtId="0" fontId="78" fillId="25" borderId="0" xfId="0" applyFont="1" applyFill="1" applyBorder="1" applyAlignment="1">
      <alignment vertical="center"/>
    </xf>
    <xf numFmtId="0" fontId="79" fillId="30" borderId="0" xfId="0" applyFont="1" applyFill="1" applyBorder="1" applyAlignment="1">
      <alignment horizontal="right" vertical="center"/>
    </xf>
    <xf numFmtId="0" fontId="52" fillId="14" borderId="80" xfId="0" applyFont="1" applyFill="1" applyBorder="1" applyAlignment="1">
      <alignment horizontal="left" vertical="center" indent="1"/>
    </xf>
    <xf numFmtId="0" fontId="52" fillId="14" borderId="33" xfId="0" applyFont="1" applyFill="1" applyBorder="1" applyAlignment="1">
      <alignment horizontal="left" vertical="center" indent="1"/>
    </xf>
    <xf numFmtId="0" fontId="52" fillId="16" borderId="33" xfId="0" applyFont="1" applyFill="1" applyBorder="1" applyAlignment="1">
      <alignment horizontal="left" vertical="center" indent="1"/>
    </xf>
    <xf numFmtId="0" fontId="82" fillId="16" borderId="80" xfId="0" applyFont="1" applyFill="1" applyBorder="1" applyAlignment="1">
      <alignment horizontal="left" vertical="center" indent="1"/>
    </xf>
    <xf numFmtId="0" fontId="82" fillId="16" borderId="33" xfId="0" applyFont="1" applyFill="1" applyBorder="1" applyAlignment="1">
      <alignment horizontal="left" vertical="center" indent="1"/>
    </xf>
    <xf numFmtId="0" fontId="82" fillId="14" borderId="80" xfId="0" applyFont="1" applyFill="1" applyBorder="1" applyAlignment="1">
      <alignment horizontal="left" vertical="center" indent="1"/>
    </xf>
    <xf numFmtId="0" fontId="82" fillId="14" borderId="33" xfId="0" applyFont="1" applyFill="1" applyBorder="1" applyAlignment="1">
      <alignment horizontal="left" vertical="center" indent="1"/>
    </xf>
    <xf numFmtId="0" fontId="52" fillId="16" borderId="80" xfId="0" applyFont="1" applyFill="1" applyBorder="1" applyAlignment="1">
      <alignment horizontal="left" vertical="center" indent="1"/>
    </xf>
    <xf numFmtId="0" fontId="83" fillId="4" borderId="0" xfId="0" applyFont="1" applyFill="1"/>
    <xf numFmtId="0" fontId="84" fillId="4" borderId="0" xfId="0" applyFont="1" applyFill="1"/>
    <xf numFmtId="0" fontId="83" fillId="4" borderId="0" xfId="0" applyFont="1" applyFill="1" applyAlignment="1">
      <alignment horizontal="right" indent="1"/>
    </xf>
    <xf numFmtId="0" fontId="85" fillId="17" borderId="0" xfId="0" applyFont="1" applyFill="1" applyBorder="1" applyAlignment="1">
      <alignment horizontal="left" vertical="center" indent="1"/>
    </xf>
    <xf numFmtId="0" fontId="90" fillId="0" borderId="0" xfId="0" applyFont="1"/>
    <xf numFmtId="164" fontId="93" fillId="6" borderId="0" xfId="2" applyNumberFormat="1" applyFont="1" applyFill="1" applyAlignment="1">
      <alignment horizontal="center" vertical="center"/>
    </xf>
    <xf numFmtId="0" fontId="94" fillId="4" borderId="0" xfId="0" applyFont="1" applyFill="1" applyAlignment="1">
      <alignment horizontal="left" indent="2"/>
    </xf>
    <xf numFmtId="0" fontId="95" fillId="4" borderId="0" xfId="0" applyFont="1" applyFill="1"/>
    <xf numFmtId="0" fontId="24" fillId="7" borderId="0" xfId="0" applyFont="1" applyFill="1" applyBorder="1"/>
    <xf numFmtId="0" fontId="9" fillId="31" borderId="0" xfId="0" applyFont="1" applyFill="1" applyBorder="1"/>
    <xf numFmtId="0" fontId="9" fillId="35" borderId="0" xfId="0" applyFont="1" applyFill="1" applyBorder="1" applyAlignment="1">
      <alignment vertical="center" wrapText="1"/>
    </xf>
    <xf numFmtId="0" fontId="111" fillId="0" borderId="0" xfId="0" applyFont="1"/>
    <xf numFmtId="0" fontId="9" fillId="4" borderId="0" xfId="0" applyFont="1" applyFill="1" applyAlignment="1">
      <alignment horizontal="left" vertical="top"/>
    </xf>
    <xf numFmtId="2" fontId="9" fillId="4" borderId="0" xfId="0" applyNumberFormat="1" applyFont="1" applyFill="1"/>
    <xf numFmtId="0" fontId="9" fillId="4" borderId="0" xfId="0" applyFont="1" applyFill="1" applyAlignment="1">
      <alignment horizontal="center" vertical="center"/>
    </xf>
    <xf numFmtId="0" fontId="16" fillId="4" borderId="0" xfId="0" applyFont="1" applyFill="1" applyAlignment="1">
      <alignment horizontal="center" vertical="center"/>
    </xf>
    <xf numFmtId="0" fontId="9" fillId="4" borderId="0" xfId="0" quotePrefix="1" applyFont="1" applyFill="1" applyAlignment="1">
      <alignment horizontal="center" vertical="center"/>
    </xf>
    <xf numFmtId="0" fontId="9" fillId="4" borderId="0" xfId="0" applyFont="1" applyFill="1" applyAlignment="1"/>
    <xf numFmtId="0" fontId="115" fillId="26" borderId="0" xfId="0" applyFont="1" applyFill="1" applyBorder="1" applyAlignment="1">
      <alignment vertical="center"/>
    </xf>
    <xf numFmtId="0" fontId="9" fillId="4" borderId="0" xfId="0" applyFont="1" applyFill="1" applyAlignment="1">
      <alignment horizontal="left"/>
    </xf>
    <xf numFmtId="0" fontId="116" fillId="26" borderId="0" xfId="0" applyFont="1" applyFill="1" applyBorder="1" applyAlignment="1">
      <alignment vertical="top" wrapText="1"/>
    </xf>
    <xf numFmtId="0" fontId="8" fillId="0" borderId="0" xfId="0" applyFont="1"/>
    <xf numFmtId="0" fontId="9" fillId="31" borderId="105" xfId="0" applyFont="1" applyFill="1" applyBorder="1"/>
    <xf numFmtId="0" fontId="9" fillId="31" borderId="108" xfId="0" applyFont="1" applyFill="1" applyBorder="1"/>
    <xf numFmtId="0" fontId="9" fillId="31" borderId="110" xfId="0" applyFont="1" applyFill="1" applyBorder="1"/>
    <xf numFmtId="0" fontId="9" fillId="7" borderId="113" xfId="0" applyFont="1" applyFill="1" applyBorder="1"/>
    <xf numFmtId="0" fontId="9" fillId="7" borderId="116" xfId="0" applyFont="1" applyFill="1" applyBorder="1"/>
    <xf numFmtId="0" fontId="9" fillId="7" borderId="118" xfId="0" applyFont="1" applyFill="1" applyBorder="1"/>
    <xf numFmtId="0" fontId="30" fillId="7" borderId="116" xfId="0" applyFont="1" applyFill="1" applyBorder="1"/>
    <xf numFmtId="0" fontId="126" fillId="4" borderId="0" xfId="0" applyFont="1" applyFill="1"/>
    <xf numFmtId="0" fontId="9" fillId="35" borderId="128" xfId="0" applyFont="1" applyFill="1" applyBorder="1" applyAlignment="1">
      <alignment vertical="center" wrapText="1"/>
    </xf>
    <xf numFmtId="0" fontId="9" fillId="35" borderId="130" xfId="0" applyFont="1" applyFill="1" applyBorder="1" applyAlignment="1">
      <alignment vertical="center" wrapText="1"/>
    </xf>
    <xf numFmtId="0" fontId="9" fillId="4" borderId="0" xfId="0" applyFont="1" applyFill="1" applyAlignment="1">
      <alignment horizontal="right"/>
    </xf>
    <xf numFmtId="0" fontId="9" fillId="11" borderId="0" xfId="0" applyFont="1" applyFill="1" applyBorder="1"/>
    <xf numFmtId="0" fontId="137" fillId="0" borderId="0" xfId="0" applyFont="1" applyAlignment="1">
      <alignment horizontal="left" vertical="center"/>
    </xf>
    <xf numFmtId="0" fontId="43" fillId="37" borderId="0" xfId="0" applyFont="1" applyFill="1" applyBorder="1"/>
    <xf numFmtId="0" fontId="44" fillId="37" borderId="0" xfId="0" applyFont="1" applyFill="1" applyBorder="1"/>
    <xf numFmtId="0" fontId="43" fillId="37" borderId="0" xfId="0" applyFont="1" applyFill="1" applyBorder="1" applyAlignment="1">
      <alignment horizontal="right"/>
    </xf>
    <xf numFmtId="0" fontId="119" fillId="9" borderId="0" xfId="0" applyFont="1" applyFill="1" applyBorder="1" applyAlignment="1">
      <alignment wrapText="1"/>
    </xf>
    <xf numFmtId="0" fontId="9" fillId="37" borderId="0" xfId="0" applyFont="1" applyFill="1" applyBorder="1"/>
    <xf numFmtId="0" fontId="16" fillId="37" borderId="146" xfId="0" applyFont="1" applyFill="1" applyBorder="1"/>
    <xf numFmtId="0" fontId="9" fillId="37" borderId="147" xfId="0" applyFont="1" applyFill="1" applyBorder="1"/>
    <xf numFmtId="0" fontId="16" fillId="37" borderId="0" xfId="0" applyFont="1" applyFill="1" applyBorder="1" applyAlignment="1">
      <alignment horizontal="left" indent="1"/>
    </xf>
    <xf numFmtId="0" fontId="16" fillId="40" borderId="148" xfId="0" applyFont="1" applyFill="1" applyBorder="1"/>
    <xf numFmtId="0" fontId="16" fillId="37" borderId="148" xfId="0" applyFont="1" applyFill="1" applyBorder="1"/>
    <xf numFmtId="0" fontId="9" fillId="37" borderId="149" xfId="0" applyFont="1" applyFill="1" applyBorder="1"/>
    <xf numFmtId="0" fontId="16" fillId="37" borderId="150" xfId="0" applyFont="1" applyFill="1" applyBorder="1" applyAlignment="1">
      <alignment horizontal="left" indent="1"/>
    </xf>
    <xf numFmtId="0" fontId="9" fillId="37" borderId="150" xfId="0" applyFont="1" applyFill="1" applyBorder="1"/>
    <xf numFmtId="0" fontId="16" fillId="37" borderId="151" xfId="0" applyFont="1" applyFill="1" applyBorder="1"/>
    <xf numFmtId="0" fontId="16" fillId="40" borderId="151" xfId="0" applyFont="1" applyFill="1" applyBorder="1"/>
    <xf numFmtId="0" fontId="145" fillId="37" borderId="145" xfId="0" applyFont="1" applyFill="1" applyBorder="1" applyAlignment="1">
      <alignment vertical="center" shrinkToFit="1"/>
    </xf>
    <xf numFmtId="0" fontId="145" fillId="40" borderId="0" xfId="0" applyFont="1" applyFill="1" applyBorder="1" applyAlignment="1">
      <alignment vertical="center" shrinkToFit="1"/>
    </xf>
    <xf numFmtId="0" fontId="145" fillId="37" borderId="0" xfId="0" applyFont="1" applyFill="1" applyBorder="1" applyAlignment="1">
      <alignment vertical="center" shrinkToFit="1"/>
    </xf>
    <xf numFmtId="0" fontId="145" fillId="40" borderId="150" xfId="0" applyFont="1" applyFill="1" applyBorder="1" applyAlignment="1">
      <alignment vertical="center" shrinkToFit="1"/>
    </xf>
    <xf numFmtId="0" fontId="145" fillId="40" borderId="145" xfId="0" applyFont="1" applyFill="1" applyBorder="1" applyAlignment="1">
      <alignment vertical="center" shrinkToFit="1"/>
    </xf>
    <xf numFmtId="0" fontId="147" fillId="4" borderId="0" xfId="0" applyFont="1" applyFill="1" applyAlignment="1">
      <alignment horizontal="center" vertical="center"/>
    </xf>
    <xf numFmtId="0" fontId="146" fillId="2" borderId="17" xfId="0" applyFont="1" applyFill="1" applyBorder="1" applyAlignment="1">
      <alignment horizontal="center" vertical="center"/>
    </xf>
    <xf numFmtId="0" fontId="146" fillId="8" borderId="17" xfId="0" applyFont="1" applyFill="1" applyBorder="1" applyAlignment="1">
      <alignment horizontal="center" vertical="center"/>
    </xf>
    <xf numFmtId="0" fontId="146" fillId="2" borderId="0" xfId="0" applyFont="1" applyFill="1" applyBorder="1" applyAlignment="1">
      <alignment horizontal="center" vertical="center"/>
    </xf>
    <xf numFmtId="0" fontId="145" fillId="40" borderId="154" xfId="0" applyFont="1" applyFill="1" applyBorder="1" applyAlignment="1">
      <alignment vertical="center" shrinkToFit="1"/>
    </xf>
    <xf numFmtId="165" fontId="22" fillId="38" borderId="0" xfId="0" applyNumberFormat="1" applyFont="1" applyFill="1" applyBorder="1" applyAlignment="1">
      <alignment horizontal="right" vertical="top" wrapText="1" indent="1"/>
    </xf>
    <xf numFmtId="0" fontId="157" fillId="38" borderId="0" xfId="0" applyFont="1" applyFill="1" applyBorder="1" applyAlignment="1">
      <alignment vertical="top" wrapText="1"/>
    </xf>
    <xf numFmtId="0" fontId="158" fillId="0" borderId="0" xfId="0" applyFont="1"/>
    <xf numFmtId="0" fontId="14" fillId="4" borderId="0" xfId="0" applyFont="1" applyFill="1"/>
    <xf numFmtId="0" fontId="105" fillId="38" borderId="0" xfId="0" applyFont="1" applyFill="1" applyBorder="1" applyAlignment="1">
      <alignment horizontal="left" vertical="center" wrapText="1"/>
    </xf>
    <xf numFmtId="0" fontId="157" fillId="38" borderId="0" xfId="0" applyFont="1" applyFill="1" applyBorder="1" applyAlignment="1">
      <alignment horizontal="left" vertical="top" wrapText="1"/>
    </xf>
    <xf numFmtId="164" fontId="37" fillId="6" borderId="0" xfId="2" applyNumberFormat="1" applyFont="1" applyFill="1" applyAlignment="1">
      <alignment horizontal="right" vertical="center"/>
    </xf>
    <xf numFmtId="164" fontId="38" fillId="6" borderId="0" xfId="2" applyNumberFormat="1" applyFont="1" applyFill="1" applyAlignment="1">
      <alignment horizontal="left" vertical="center"/>
    </xf>
    <xf numFmtId="164" fontId="93" fillId="6" borderId="0" xfId="2" applyNumberFormat="1" applyFont="1" applyFill="1" applyAlignment="1">
      <alignment horizontal="left" vertical="center"/>
    </xf>
    <xf numFmtId="0" fontId="177" fillId="4" borderId="0" xfId="0" applyFont="1" applyFill="1"/>
    <xf numFmtId="0" fontId="9" fillId="38" borderId="0" xfId="0" applyFont="1" applyFill="1" applyBorder="1"/>
    <xf numFmtId="0" fontId="9" fillId="38" borderId="158" xfId="0" applyFont="1" applyFill="1" applyBorder="1"/>
    <xf numFmtId="0" fontId="9" fillId="38" borderId="159" xfId="0" applyFont="1" applyFill="1" applyBorder="1"/>
    <xf numFmtId="0" fontId="21" fillId="42" borderId="161" xfId="0" applyFont="1" applyFill="1" applyBorder="1"/>
    <xf numFmtId="0" fontId="9" fillId="9" borderId="163" xfId="0" applyFont="1" applyFill="1" applyBorder="1"/>
    <xf numFmtId="0" fontId="9" fillId="9" borderId="164" xfId="0" applyFont="1" applyFill="1" applyBorder="1"/>
    <xf numFmtId="0" fontId="9" fillId="9" borderId="165" xfId="0" applyFont="1" applyFill="1" applyBorder="1"/>
    <xf numFmtId="0" fontId="9" fillId="9" borderId="166" xfId="0" applyFont="1" applyFill="1" applyBorder="1"/>
    <xf numFmtId="0" fontId="9" fillId="9" borderId="167" xfId="0" applyFont="1" applyFill="1" applyBorder="1"/>
    <xf numFmtId="0" fontId="21" fillId="42" borderId="0" xfId="0" applyFont="1" applyFill="1" applyBorder="1"/>
    <xf numFmtId="0" fontId="13" fillId="12" borderId="168" xfId="0" applyFont="1" applyFill="1" applyBorder="1" applyAlignment="1">
      <alignment horizontal="left" indent="1"/>
    </xf>
    <xf numFmtId="0" fontId="13" fillId="12" borderId="169" xfId="0" applyFont="1" applyFill="1" applyBorder="1"/>
    <xf numFmtId="0" fontId="13" fillId="12" borderId="170" xfId="0" applyFont="1" applyFill="1" applyBorder="1"/>
    <xf numFmtId="0" fontId="9" fillId="38" borderId="171" xfId="0" applyFont="1" applyFill="1" applyBorder="1"/>
    <xf numFmtId="0" fontId="9" fillId="38" borderId="172" xfId="0" applyFont="1" applyFill="1" applyBorder="1"/>
    <xf numFmtId="0" fontId="9" fillId="38" borderId="173" xfId="0" applyFont="1" applyFill="1" applyBorder="1"/>
    <xf numFmtId="0" fontId="179" fillId="42" borderId="160" xfId="0" applyFont="1" applyFill="1" applyBorder="1" applyAlignment="1">
      <alignment horizontal="center" vertical="center"/>
    </xf>
    <xf numFmtId="0" fontId="179" fillId="42" borderId="162" xfId="0" applyFont="1" applyFill="1" applyBorder="1" applyAlignment="1">
      <alignment horizontal="center" vertical="center"/>
    </xf>
    <xf numFmtId="0" fontId="170" fillId="38" borderId="0" xfId="0" applyFont="1" applyFill="1" applyBorder="1" applyAlignment="1">
      <alignment horizontal="right" vertical="top"/>
    </xf>
    <xf numFmtId="0" fontId="161" fillId="38" borderId="0" xfId="0" applyFont="1" applyFill="1" applyBorder="1" applyAlignment="1">
      <alignment vertical="center"/>
    </xf>
    <xf numFmtId="0" fontId="171" fillId="39" borderId="168" xfId="4" applyFont="1" applyFill="1" applyBorder="1" applyAlignment="1">
      <alignment horizontal="center" vertical="center"/>
    </xf>
    <xf numFmtId="0" fontId="105" fillId="39" borderId="169" xfId="0" applyFont="1" applyFill="1" applyBorder="1" applyAlignment="1">
      <alignment horizontal="left" vertical="center" wrapText="1"/>
    </xf>
    <xf numFmtId="0" fontId="147" fillId="39" borderId="169" xfId="0" applyFont="1" applyFill="1" applyBorder="1" applyAlignment="1">
      <alignment horizontal="center" vertical="center"/>
    </xf>
    <xf numFmtId="0" fontId="156" fillId="39" borderId="170" xfId="4" applyFont="1" applyFill="1" applyBorder="1" applyAlignment="1">
      <alignment horizontal="center" vertical="center"/>
    </xf>
    <xf numFmtId="0" fontId="147" fillId="38" borderId="159" xfId="0" applyFont="1" applyFill="1" applyBorder="1" applyAlignment="1">
      <alignment horizontal="center" vertical="center"/>
    </xf>
    <xf numFmtId="0" fontId="147" fillId="38" borderId="158" xfId="0" applyFont="1" applyFill="1" applyBorder="1" applyAlignment="1">
      <alignment horizontal="center" vertical="center"/>
    </xf>
    <xf numFmtId="0" fontId="146" fillId="8" borderId="168" xfId="0" applyFont="1" applyFill="1" applyBorder="1" applyAlignment="1">
      <alignment horizontal="center" vertical="center"/>
    </xf>
    <xf numFmtId="0" fontId="21" fillId="8" borderId="169" xfId="0" applyFont="1" applyFill="1" applyBorder="1"/>
    <xf numFmtId="0" fontId="146" fillId="8" borderId="174" xfId="0" applyFont="1" applyFill="1" applyBorder="1" applyAlignment="1">
      <alignment horizontal="center" vertical="center"/>
    </xf>
    <xf numFmtId="0" fontId="146" fillId="8" borderId="170" xfId="0" applyFont="1" applyFill="1" applyBorder="1" applyAlignment="1">
      <alignment horizontal="center" vertical="center"/>
    </xf>
    <xf numFmtId="0" fontId="147" fillId="9" borderId="159" xfId="0" applyFont="1" applyFill="1" applyBorder="1" applyAlignment="1">
      <alignment horizontal="center" vertical="center"/>
    </xf>
    <xf numFmtId="0" fontId="147" fillId="9" borderId="158" xfId="0" applyFont="1" applyFill="1" applyBorder="1" applyAlignment="1">
      <alignment horizontal="center" vertical="center"/>
    </xf>
    <xf numFmtId="0" fontId="147" fillId="9" borderId="171" xfId="0" applyFont="1" applyFill="1" applyBorder="1" applyAlignment="1">
      <alignment horizontal="center" vertical="center"/>
    </xf>
    <xf numFmtId="0" fontId="105" fillId="9" borderId="172" xfId="0" applyFont="1" applyFill="1" applyBorder="1" applyAlignment="1">
      <alignment horizontal="left" vertical="center" wrapText="1"/>
    </xf>
    <xf numFmtId="0" fontId="147" fillId="9" borderId="173" xfId="0" applyFont="1" applyFill="1" applyBorder="1" applyAlignment="1">
      <alignment horizontal="center" vertical="center"/>
    </xf>
    <xf numFmtId="165" fontId="88" fillId="9" borderId="0" xfId="0" applyNumberFormat="1" applyFont="1" applyFill="1" applyBorder="1"/>
    <xf numFmtId="165" fontId="16" fillId="9" borderId="0" xfId="0" applyNumberFormat="1" applyFont="1" applyFill="1" applyBorder="1"/>
    <xf numFmtId="0" fontId="9" fillId="9" borderId="172" xfId="0" applyFont="1" applyFill="1" applyBorder="1"/>
    <xf numFmtId="0" fontId="146" fillId="8" borderId="158" xfId="0" applyFont="1" applyFill="1" applyBorder="1" applyAlignment="1">
      <alignment horizontal="center" vertical="center"/>
    </xf>
    <xf numFmtId="0" fontId="147" fillId="31" borderId="158" xfId="0" applyFont="1" applyFill="1" applyBorder="1" applyAlignment="1">
      <alignment horizontal="center" vertical="center"/>
    </xf>
    <xf numFmtId="0" fontId="9" fillId="9" borderId="0" xfId="0" applyFont="1" applyFill="1" applyBorder="1" applyAlignment="1">
      <alignment vertical="top" wrapText="1"/>
    </xf>
    <xf numFmtId="0" fontId="139" fillId="9" borderId="172" xfId="0" applyFont="1" applyFill="1" applyBorder="1" applyAlignment="1">
      <alignment horizontal="left" vertical="center"/>
    </xf>
    <xf numFmtId="0" fontId="89" fillId="9" borderId="0" xfId="0" applyFont="1" applyFill="1" applyBorder="1" applyAlignment="1">
      <alignment vertical="center"/>
    </xf>
    <xf numFmtId="0" fontId="119" fillId="9" borderId="172" xfId="0" applyFont="1" applyFill="1" applyBorder="1" applyAlignment="1">
      <alignment vertical="top" wrapText="1"/>
    </xf>
    <xf numFmtId="0" fontId="146" fillId="29" borderId="168" xfId="0" applyFont="1" applyFill="1" applyBorder="1" applyAlignment="1">
      <alignment horizontal="center" vertical="center"/>
    </xf>
    <xf numFmtId="0" fontId="146" fillId="29" borderId="170" xfId="0" applyFont="1" applyFill="1" applyBorder="1" applyAlignment="1">
      <alignment horizontal="center" vertical="center"/>
    </xf>
    <xf numFmtId="0" fontId="147" fillId="24" borderId="159" xfId="0" applyFont="1" applyFill="1" applyBorder="1" applyAlignment="1">
      <alignment horizontal="center" vertical="center"/>
    </xf>
    <xf numFmtId="0" fontId="147" fillId="24" borderId="158" xfId="0" applyFont="1" applyFill="1" applyBorder="1" applyAlignment="1">
      <alignment horizontal="center" vertical="center"/>
    </xf>
    <xf numFmtId="0" fontId="147" fillId="10" borderId="159" xfId="0" applyFont="1" applyFill="1" applyBorder="1" applyAlignment="1">
      <alignment horizontal="center" vertical="center"/>
    </xf>
    <xf numFmtId="0" fontId="147" fillId="10" borderId="158" xfId="0" applyFont="1" applyFill="1" applyBorder="1" applyAlignment="1">
      <alignment horizontal="center" vertical="center"/>
    </xf>
    <xf numFmtId="0" fontId="9" fillId="10" borderId="0" xfId="0" applyFont="1" applyFill="1" applyBorder="1"/>
    <xf numFmtId="0" fontId="147" fillId="32" borderId="159" xfId="0" applyFont="1" applyFill="1" applyBorder="1" applyAlignment="1">
      <alignment horizontal="center" vertical="center"/>
    </xf>
    <xf numFmtId="0" fontId="147" fillId="32" borderId="158" xfId="0" applyFont="1" applyFill="1" applyBorder="1" applyAlignment="1">
      <alignment horizontal="center" vertical="center"/>
    </xf>
    <xf numFmtId="0" fontId="147" fillId="32" borderId="171" xfId="0" applyFont="1" applyFill="1" applyBorder="1" applyAlignment="1">
      <alignment horizontal="center" vertical="center"/>
    </xf>
    <xf numFmtId="0" fontId="9" fillId="32" borderId="172" xfId="0" applyFont="1" applyFill="1" applyBorder="1"/>
    <xf numFmtId="0" fontId="147" fillId="32" borderId="173" xfId="0" applyFont="1" applyFill="1" applyBorder="1" applyAlignment="1">
      <alignment horizontal="center" vertical="center"/>
    </xf>
    <xf numFmtId="0" fontId="146" fillId="28" borderId="168" xfId="0" applyFont="1" applyFill="1" applyBorder="1" applyAlignment="1">
      <alignment horizontal="center" vertical="center"/>
    </xf>
    <xf numFmtId="0" fontId="146" fillId="28" borderId="174" xfId="0" applyFont="1" applyFill="1" applyBorder="1" applyAlignment="1">
      <alignment horizontal="center" vertical="center"/>
    </xf>
    <xf numFmtId="0" fontId="146" fillId="28" borderId="170" xfId="0" applyFont="1" applyFill="1" applyBorder="1" applyAlignment="1">
      <alignment horizontal="center" vertical="center"/>
    </xf>
    <xf numFmtId="0" fontId="147" fillId="19" borderId="159" xfId="0" applyFont="1" applyFill="1" applyBorder="1" applyAlignment="1">
      <alignment horizontal="center" vertical="center"/>
    </xf>
    <xf numFmtId="0" fontId="147" fillId="19" borderId="158" xfId="0" applyFont="1" applyFill="1" applyBorder="1" applyAlignment="1">
      <alignment horizontal="center" vertical="center"/>
    </xf>
    <xf numFmtId="0" fontId="147" fillId="19" borderId="171" xfId="0" applyFont="1" applyFill="1" applyBorder="1" applyAlignment="1">
      <alignment horizontal="center" vertical="center"/>
    </xf>
    <xf numFmtId="0" fontId="9" fillId="19" borderId="172" xfId="0" applyFont="1" applyFill="1" applyBorder="1"/>
    <xf numFmtId="0" fontId="147" fillId="19" borderId="173" xfId="0" applyFont="1" applyFill="1" applyBorder="1" applyAlignment="1">
      <alignment horizontal="center" vertical="center"/>
    </xf>
    <xf numFmtId="0" fontId="146" fillId="2" borderId="168" xfId="0" applyFont="1" applyFill="1" applyBorder="1" applyAlignment="1">
      <alignment horizontal="center" vertical="center"/>
    </xf>
    <xf numFmtId="0" fontId="146" fillId="2" borderId="174" xfId="0" applyFont="1" applyFill="1" applyBorder="1" applyAlignment="1">
      <alignment horizontal="center" vertical="center"/>
    </xf>
    <xf numFmtId="0" fontId="146" fillId="2" borderId="170" xfId="0" applyFont="1" applyFill="1" applyBorder="1" applyAlignment="1">
      <alignment horizontal="center" vertical="center"/>
    </xf>
    <xf numFmtId="0" fontId="147" fillId="10" borderId="171" xfId="0" applyFont="1" applyFill="1" applyBorder="1" applyAlignment="1">
      <alignment horizontal="center" vertical="center"/>
    </xf>
    <xf numFmtId="0" fontId="9" fillId="10" borderId="172" xfId="0" applyFont="1" applyFill="1" applyBorder="1"/>
    <xf numFmtId="0" fontId="147" fillId="10" borderId="173" xfId="0" applyFont="1" applyFill="1" applyBorder="1" applyAlignment="1">
      <alignment horizontal="center" vertical="center"/>
    </xf>
    <xf numFmtId="0" fontId="146" fillId="2" borderId="169" xfId="0" applyFont="1" applyFill="1" applyBorder="1" applyAlignment="1">
      <alignment horizontal="center" vertical="center"/>
    </xf>
    <xf numFmtId="0" fontId="146" fillId="2" borderId="159" xfId="0" applyFont="1" applyFill="1" applyBorder="1" applyAlignment="1">
      <alignment horizontal="center" vertical="center"/>
    </xf>
    <xf numFmtId="0" fontId="96" fillId="19" borderId="0" xfId="0" applyFont="1" applyFill="1" applyBorder="1" applyAlignment="1">
      <alignment horizontal="center"/>
    </xf>
    <xf numFmtId="0" fontId="15" fillId="19" borderId="0" xfId="0" applyFont="1" applyFill="1" applyBorder="1"/>
    <xf numFmtId="0" fontId="7" fillId="19" borderId="0" xfId="0" applyFont="1" applyFill="1" applyBorder="1"/>
    <xf numFmtId="0" fontId="35" fillId="19" borderId="0" xfId="0" applyFont="1" applyFill="1" applyBorder="1" applyAlignment="1">
      <alignment vertical="top" wrapText="1"/>
    </xf>
    <xf numFmtId="0" fontId="91" fillId="19" borderId="0" xfId="0" applyFont="1" applyFill="1" applyBorder="1"/>
    <xf numFmtId="0" fontId="146" fillId="33" borderId="168" xfId="0" applyFont="1" applyFill="1" applyBorder="1" applyAlignment="1">
      <alignment horizontal="center" vertical="center"/>
    </xf>
    <xf numFmtId="0" fontId="146" fillId="33" borderId="174" xfId="0" applyFont="1" applyFill="1" applyBorder="1" applyAlignment="1">
      <alignment horizontal="center" vertical="center"/>
    </xf>
    <xf numFmtId="0" fontId="146" fillId="33" borderId="170" xfId="0" applyFont="1" applyFill="1" applyBorder="1" applyAlignment="1">
      <alignment horizontal="center" vertical="center"/>
    </xf>
    <xf numFmtId="0" fontId="147" fillId="26" borderId="159" xfId="0" applyFont="1" applyFill="1" applyBorder="1" applyAlignment="1">
      <alignment horizontal="center" vertical="center"/>
    </xf>
    <xf numFmtId="0" fontId="147" fillId="26" borderId="158" xfId="0" applyFont="1" applyFill="1" applyBorder="1" applyAlignment="1">
      <alignment horizontal="center" vertical="center"/>
    </xf>
    <xf numFmtId="0" fontId="147" fillId="26" borderId="171" xfId="0" applyFont="1" applyFill="1" applyBorder="1" applyAlignment="1">
      <alignment horizontal="center" vertical="center"/>
    </xf>
    <xf numFmtId="0" fontId="9" fillId="26" borderId="172" xfId="0" applyFont="1" applyFill="1" applyBorder="1"/>
    <xf numFmtId="0" fontId="147" fillId="26" borderId="173" xfId="0" applyFont="1" applyFill="1" applyBorder="1" applyAlignment="1">
      <alignment horizontal="center" vertical="center"/>
    </xf>
    <xf numFmtId="0" fontId="117" fillId="26" borderId="172" xfId="0" applyFont="1" applyFill="1" applyBorder="1" applyAlignment="1">
      <alignment horizontal="left" vertical="top" wrapText="1"/>
    </xf>
    <xf numFmtId="0" fontId="88" fillId="19" borderId="0" xfId="0" applyFont="1" applyFill="1" applyBorder="1"/>
    <xf numFmtId="0" fontId="119" fillId="19" borderId="0" xfId="0" applyFont="1" applyFill="1" applyBorder="1" applyAlignment="1">
      <alignment vertical="top" wrapText="1"/>
    </xf>
    <xf numFmtId="0" fontId="9" fillId="5" borderId="0" xfId="0" applyFont="1" applyFill="1" applyBorder="1"/>
    <xf numFmtId="0" fontId="148" fillId="32" borderId="159" xfId="0" applyFont="1" applyFill="1" applyBorder="1" applyAlignment="1">
      <alignment horizontal="center" vertical="center" wrapText="1"/>
    </xf>
    <xf numFmtId="0" fontId="72" fillId="41" borderId="0" xfId="0" applyFont="1" applyFill="1" applyBorder="1" applyAlignment="1">
      <alignment vertical="center" wrapText="1"/>
    </xf>
    <xf numFmtId="0" fontId="148" fillId="32" borderId="158" xfId="0" applyFont="1" applyFill="1" applyBorder="1" applyAlignment="1">
      <alignment horizontal="center" vertical="center" wrapText="1"/>
    </xf>
    <xf numFmtId="0" fontId="72" fillId="32" borderId="0" xfId="0" applyFont="1" applyFill="1" applyBorder="1" applyAlignment="1">
      <alignment vertical="center" wrapText="1"/>
    </xf>
    <xf numFmtId="0" fontId="35" fillId="26" borderId="0" xfId="0" applyFont="1" applyFill="1" applyBorder="1" applyAlignment="1">
      <alignment vertical="top" wrapText="1"/>
    </xf>
    <xf numFmtId="0" fontId="91" fillId="26" borderId="0" xfId="0" applyFont="1" applyFill="1" applyBorder="1"/>
    <xf numFmtId="0" fontId="88" fillId="26" borderId="0" xfId="0" applyFont="1" applyFill="1" applyBorder="1" applyAlignment="1">
      <alignment vertical="center" wrapText="1"/>
    </xf>
    <xf numFmtId="0" fontId="147" fillId="37" borderId="159" xfId="0" applyFont="1" applyFill="1" applyBorder="1" applyAlignment="1">
      <alignment horizontal="center" vertical="center"/>
    </xf>
    <xf numFmtId="0" fontId="147" fillId="37" borderId="158" xfId="0" applyFont="1" applyFill="1" applyBorder="1" applyAlignment="1">
      <alignment horizontal="center" vertical="center"/>
    </xf>
    <xf numFmtId="0" fontId="147" fillId="37" borderId="171" xfId="0" applyFont="1" applyFill="1" applyBorder="1" applyAlignment="1">
      <alignment horizontal="center" vertical="center"/>
    </xf>
    <xf numFmtId="0" fontId="9" fillId="37" borderId="172" xfId="0" applyFont="1" applyFill="1" applyBorder="1"/>
    <xf numFmtId="0" fontId="147" fillId="37" borderId="173" xfId="0" applyFont="1" applyFill="1" applyBorder="1" applyAlignment="1">
      <alignment horizontal="center" vertical="center"/>
    </xf>
    <xf numFmtId="0" fontId="147" fillId="11" borderId="159" xfId="0" applyFont="1" applyFill="1" applyBorder="1" applyAlignment="1">
      <alignment horizontal="center" vertical="center"/>
    </xf>
    <xf numFmtId="0" fontId="147" fillId="11" borderId="158" xfId="0" applyFont="1" applyFill="1" applyBorder="1" applyAlignment="1">
      <alignment horizontal="center" vertical="center"/>
    </xf>
    <xf numFmtId="0" fontId="147" fillId="11" borderId="171" xfId="0" applyFont="1" applyFill="1" applyBorder="1" applyAlignment="1">
      <alignment horizontal="center" vertical="center"/>
    </xf>
    <xf numFmtId="0" fontId="9" fillId="11" borderId="172" xfId="0" applyFont="1" applyFill="1" applyBorder="1"/>
    <xf numFmtId="0" fontId="147" fillId="11" borderId="173" xfId="0" applyFont="1" applyFill="1" applyBorder="1" applyAlignment="1">
      <alignment horizontal="center" vertical="center"/>
    </xf>
    <xf numFmtId="0" fontId="9" fillId="11" borderId="159" xfId="0" applyFont="1" applyFill="1" applyBorder="1"/>
    <xf numFmtId="0" fontId="9" fillId="11" borderId="171" xfId="0" applyFont="1" applyFill="1" applyBorder="1"/>
    <xf numFmtId="0" fontId="146" fillId="36" borderId="168" xfId="0" applyFont="1" applyFill="1" applyBorder="1" applyAlignment="1">
      <alignment horizontal="center" vertical="center"/>
    </xf>
    <xf numFmtId="0" fontId="146" fillId="36" borderId="174" xfId="0" applyFont="1" applyFill="1" applyBorder="1" applyAlignment="1">
      <alignment horizontal="center" vertical="center"/>
    </xf>
    <xf numFmtId="0" fontId="146" fillId="36" borderId="170" xfId="0" applyFont="1" applyFill="1" applyBorder="1" applyAlignment="1">
      <alignment horizontal="center" vertical="center"/>
    </xf>
    <xf numFmtId="0" fontId="147" fillId="36" borderId="159" xfId="0" applyFont="1" applyFill="1" applyBorder="1" applyAlignment="1">
      <alignment horizontal="center" vertical="center"/>
    </xf>
    <xf numFmtId="0" fontId="9" fillId="36" borderId="0" xfId="0" applyFont="1" applyFill="1" applyBorder="1"/>
    <xf numFmtId="0" fontId="147" fillId="36" borderId="158" xfId="0" applyFont="1" applyFill="1" applyBorder="1" applyAlignment="1">
      <alignment horizontal="center" vertical="center"/>
    </xf>
    <xf numFmtId="0" fontId="147" fillId="36" borderId="171" xfId="0" applyFont="1" applyFill="1" applyBorder="1" applyAlignment="1">
      <alignment horizontal="center" vertical="center"/>
    </xf>
    <xf numFmtId="0" fontId="9" fillId="36" borderId="172" xfId="0" applyFont="1" applyFill="1" applyBorder="1"/>
    <xf numFmtId="0" fontId="147" fillId="36" borderId="173" xfId="0" applyFont="1" applyFill="1" applyBorder="1" applyAlignment="1">
      <alignment horizontal="center" vertical="center"/>
    </xf>
    <xf numFmtId="0" fontId="146" fillId="36" borderId="169" xfId="0" applyFont="1" applyFill="1" applyBorder="1" applyAlignment="1">
      <alignment horizontal="center" vertical="center"/>
    </xf>
    <xf numFmtId="0" fontId="102" fillId="7" borderId="0" xfId="0" applyFont="1" applyFill="1" applyBorder="1"/>
    <xf numFmtId="0" fontId="147" fillId="7" borderId="159" xfId="0" applyFont="1" applyFill="1" applyBorder="1" applyAlignment="1">
      <alignment horizontal="center" vertical="center"/>
    </xf>
    <xf numFmtId="0" fontId="40" fillId="4" borderId="0" xfId="0" applyFont="1" applyFill="1"/>
    <xf numFmtId="0" fontId="177" fillId="37" borderId="0" xfId="0" applyFont="1" applyFill="1" applyBorder="1"/>
    <xf numFmtId="0" fontId="177" fillId="37" borderId="172" xfId="0" applyFont="1" applyFill="1" applyBorder="1"/>
    <xf numFmtId="0" fontId="187" fillId="41" borderId="0" xfId="0" applyFont="1" applyFill="1" applyBorder="1" applyAlignment="1">
      <alignment vertical="center" wrapText="1"/>
    </xf>
    <xf numFmtId="0" fontId="187" fillId="32" borderId="0" xfId="0" applyFont="1" applyFill="1" applyBorder="1" applyAlignment="1">
      <alignment vertical="center" wrapText="1"/>
    </xf>
    <xf numFmtId="0" fontId="177" fillId="26" borderId="0" xfId="0" applyFont="1" applyFill="1" applyBorder="1"/>
    <xf numFmtId="0" fontId="188" fillId="26" borderId="0" xfId="0" applyFont="1" applyFill="1" applyBorder="1" applyAlignment="1">
      <alignment vertical="top" wrapText="1"/>
    </xf>
    <xf numFmtId="0" fontId="188" fillId="26" borderId="0" xfId="0" applyFont="1" applyFill="1" applyBorder="1" applyAlignment="1">
      <alignment vertical="center" wrapText="1"/>
    </xf>
    <xf numFmtId="0" fontId="177" fillId="26" borderId="172" xfId="0" applyFont="1" applyFill="1" applyBorder="1"/>
    <xf numFmtId="0" fontId="177" fillId="19" borderId="0" xfId="0" applyFont="1" applyFill="1" applyBorder="1"/>
    <xf numFmtId="0" fontId="177" fillId="19" borderId="172" xfId="0" applyFont="1" applyFill="1" applyBorder="1"/>
    <xf numFmtId="0" fontId="177" fillId="22" borderId="0" xfId="0" applyFont="1" applyFill="1" applyBorder="1"/>
    <xf numFmtId="0" fontId="177" fillId="3" borderId="0" xfId="0" applyFont="1" applyFill="1" applyBorder="1"/>
    <xf numFmtId="0" fontId="177" fillId="5" borderId="0" xfId="0" applyFont="1" applyFill="1" applyBorder="1"/>
    <xf numFmtId="0" fontId="188" fillId="19" borderId="0" xfId="0" applyFont="1" applyFill="1" applyBorder="1"/>
    <xf numFmtId="0" fontId="189" fillId="19" borderId="0" xfId="0" applyFont="1" applyFill="1" applyBorder="1" applyAlignment="1">
      <alignment vertical="top" wrapText="1"/>
    </xf>
    <xf numFmtId="0" fontId="190" fillId="26" borderId="172" xfId="0" applyFont="1" applyFill="1" applyBorder="1" applyAlignment="1">
      <alignment horizontal="left" vertical="top" wrapText="1"/>
    </xf>
    <xf numFmtId="0" fontId="177" fillId="11" borderId="0" xfId="0" applyFont="1" applyFill="1" applyBorder="1"/>
    <xf numFmtId="0" fontId="177" fillId="11" borderId="172" xfId="0" applyFont="1" applyFill="1" applyBorder="1"/>
    <xf numFmtId="0" fontId="177" fillId="36" borderId="0" xfId="0" applyFont="1" applyFill="1" applyBorder="1"/>
    <xf numFmtId="0" fontId="177" fillId="36" borderId="172" xfId="0" applyFont="1" applyFill="1" applyBorder="1"/>
    <xf numFmtId="0" fontId="188" fillId="19" borderId="0" xfId="0" applyFont="1" applyFill="1" applyBorder="1" applyAlignment="1">
      <alignment vertical="top" wrapText="1"/>
    </xf>
    <xf numFmtId="0" fontId="191" fillId="19" borderId="0" xfId="0" applyFont="1" applyFill="1" applyBorder="1" applyAlignment="1">
      <alignment horizontal="center"/>
    </xf>
    <xf numFmtId="0" fontId="177" fillId="32" borderId="0" xfId="0" applyFont="1" applyFill="1" applyBorder="1"/>
    <xf numFmtId="0" fontId="177" fillId="10" borderId="0" xfId="0" applyFont="1" applyFill="1" applyBorder="1"/>
    <xf numFmtId="0" fontId="177" fillId="10" borderId="172" xfId="0" applyFont="1" applyFill="1" applyBorder="1"/>
    <xf numFmtId="0" fontId="177" fillId="32" borderId="172" xfId="0" applyFont="1" applyFill="1" applyBorder="1"/>
    <xf numFmtId="0" fontId="56" fillId="30" borderId="0" xfId="0" applyFont="1" applyFill="1" applyBorder="1"/>
    <xf numFmtId="0" fontId="177" fillId="9" borderId="0" xfId="0" applyFont="1" applyFill="1" applyBorder="1"/>
    <xf numFmtId="0" fontId="192" fillId="37" borderId="0" xfId="0" applyFont="1" applyFill="1" applyBorder="1"/>
    <xf numFmtId="0" fontId="177" fillId="9" borderId="172" xfId="0" applyFont="1" applyFill="1" applyBorder="1"/>
    <xf numFmtId="0" fontId="193" fillId="9" borderId="0" xfId="0" applyFont="1" applyFill="1" applyBorder="1" applyAlignment="1">
      <alignment horizontal="left" vertical="center" indent="2"/>
    </xf>
    <xf numFmtId="0" fontId="194" fillId="8" borderId="0" xfId="0" applyFont="1" applyFill="1" applyBorder="1"/>
    <xf numFmtId="0" fontId="177" fillId="9" borderId="0" xfId="0" applyFont="1" applyFill="1" applyBorder="1" applyAlignment="1">
      <alignment horizontal="center" vertical="center" wrapText="1"/>
    </xf>
    <xf numFmtId="0" fontId="177" fillId="35" borderId="127" xfId="0" applyFont="1" applyFill="1" applyBorder="1" applyAlignment="1">
      <alignment vertical="center" wrapText="1"/>
    </xf>
    <xf numFmtId="0" fontId="177" fillId="35" borderId="60" xfId="0" applyFont="1" applyFill="1" applyBorder="1" applyAlignment="1">
      <alignment vertical="center" wrapText="1"/>
    </xf>
    <xf numFmtId="0" fontId="189" fillId="9" borderId="0" xfId="0" applyFont="1" applyFill="1" applyBorder="1" applyAlignment="1">
      <alignment wrapText="1"/>
    </xf>
    <xf numFmtId="0" fontId="189" fillId="9" borderId="172" xfId="0" applyFont="1" applyFill="1" applyBorder="1" applyAlignment="1">
      <alignment vertical="top" wrapText="1"/>
    </xf>
    <xf numFmtId="0" fontId="18" fillId="16" borderId="75" xfId="0" applyFont="1" applyFill="1" applyBorder="1"/>
    <xf numFmtId="0" fontId="177" fillId="16" borderId="80" xfId="0" applyFont="1" applyFill="1" applyBorder="1"/>
    <xf numFmtId="0" fontId="177" fillId="16" borderId="81" xfId="0" applyFont="1" applyFill="1" applyBorder="1"/>
    <xf numFmtId="0" fontId="18" fillId="16" borderId="83" xfId="0" applyFont="1" applyFill="1" applyBorder="1"/>
    <xf numFmtId="0" fontId="177" fillId="16" borderId="85" xfId="0" applyFont="1" applyFill="1" applyBorder="1"/>
    <xf numFmtId="0" fontId="189" fillId="9" borderId="172" xfId="0" applyFont="1" applyFill="1" applyBorder="1" applyAlignment="1">
      <alignment horizontal="left" vertical="center"/>
    </xf>
    <xf numFmtId="165" fontId="188" fillId="9" borderId="0" xfId="0" applyNumberFormat="1" applyFont="1" applyFill="1" applyBorder="1" applyAlignment="1">
      <alignment horizontal="left" indent="2"/>
    </xf>
    <xf numFmtId="165" fontId="197" fillId="9" borderId="0" xfId="0" applyNumberFormat="1" applyFont="1" applyFill="1" applyBorder="1"/>
    <xf numFmtId="0" fontId="197" fillId="9" borderId="0" xfId="0" applyFont="1" applyFill="1" applyBorder="1"/>
    <xf numFmtId="0" fontId="177" fillId="31" borderId="0" xfId="0" applyFont="1" applyFill="1" applyBorder="1"/>
    <xf numFmtId="0" fontId="198" fillId="31" borderId="0" xfId="0" applyFont="1" applyFill="1" applyBorder="1"/>
    <xf numFmtId="0" fontId="189" fillId="9" borderId="172" xfId="0" applyFont="1" applyFill="1" applyBorder="1" applyAlignment="1">
      <alignment horizontal="left" vertical="center" wrapText="1"/>
    </xf>
    <xf numFmtId="0" fontId="189" fillId="39" borderId="169" xfId="0" applyFont="1" applyFill="1" applyBorder="1" applyAlignment="1">
      <alignment horizontal="left" vertical="center" wrapText="1"/>
    </xf>
    <xf numFmtId="0" fontId="189" fillId="38" borderId="0" xfId="0" applyFont="1" applyFill="1" applyBorder="1" applyAlignment="1">
      <alignment horizontal="left" vertical="center" wrapText="1"/>
    </xf>
    <xf numFmtId="0" fontId="189" fillId="38" borderId="0" xfId="0" applyFont="1" applyFill="1" applyBorder="1" applyAlignment="1">
      <alignment horizontal="left" vertical="top" wrapText="1"/>
    </xf>
    <xf numFmtId="0" fontId="200" fillId="38" borderId="0" xfId="0" applyFont="1" applyFill="1" applyBorder="1" applyAlignment="1">
      <alignment vertical="center"/>
    </xf>
    <xf numFmtId="0" fontId="157" fillId="38" borderId="0" xfId="0" applyFont="1" applyFill="1" applyBorder="1" applyAlignment="1">
      <alignment horizontal="left" vertical="top" wrapText="1"/>
    </xf>
    <xf numFmtId="0" fontId="105" fillId="9" borderId="0" xfId="0" applyFont="1" applyFill="1" applyBorder="1"/>
    <xf numFmtId="0" fontId="101" fillId="42" borderId="161" xfId="0" applyFont="1" applyFill="1" applyBorder="1"/>
    <xf numFmtId="0" fontId="13" fillId="44" borderId="168" xfId="0" applyFont="1" applyFill="1" applyBorder="1" applyAlignment="1">
      <alignment horizontal="left" indent="1"/>
    </xf>
    <xf numFmtId="0" fontId="13" fillId="44" borderId="169" xfId="0" applyFont="1" applyFill="1" applyBorder="1"/>
    <xf numFmtId="0" fontId="13" fillId="44" borderId="170" xfId="0" applyFont="1" applyFill="1" applyBorder="1"/>
    <xf numFmtId="0" fontId="215" fillId="44" borderId="169" xfId="0" applyFont="1" applyFill="1" applyBorder="1" applyAlignment="1">
      <alignment vertical="center"/>
    </xf>
    <xf numFmtId="0" fontId="152" fillId="39" borderId="169" xfId="0" applyFont="1" applyFill="1" applyBorder="1" applyAlignment="1">
      <alignment horizontal="left" vertical="center"/>
    </xf>
    <xf numFmtId="0" fontId="75" fillId="29" borderId="169" xfId="0" applyFont="1" applyFill="1" applyBorder="1" applyAlignment="1">
      <alignment horizontal="left" vertical="center"/>
    </xf>
    <xf numFmtId="0" fontId="21" fillId="8" borderId="169" xfId="0" applyFont="1" applyFill="1" applyBorder="1" applyAlignment="1">
      <alignment horizontal="left"/>
    </xf>
    <xf numFmtId="0" fontId="21" fillId="8" borderId="169" xfId="0" applyFont="1" applyFill="1" applyBorder="1" applyAlignment="1">
      <alignment horizontal="left" vertical="center"/>
    </xf>
    <xf numFmtId="0" fontId="180" fillId="8" borderId="169" xfId="0" applyFont="1" applyFill="1" applyBorder="1" applyAlignment="1">
      <alignment horizontal="left" vertical="center"/>
    </xf>
    <xf numFmtId="0" fontId="101" fillId="8" borderId="169" xfId="0" applyFont="1" applyFill="1" applyBorder="1" applyAlignment="1">
      <alignment horizontal="left" vertical="center"/>
    </xf>
    <xf numFmtId="0" fontId="176" fillId="9" borderId="0" xfId="0" applyFont="1" applyFill="1" applyBorder="1" applyAlignment="1">
      <alignment horizontal="left" vertical="top" wrapText="1"/>
    </xf>
    <xf numFmtId="0" fontId="176" fillId="9" borderId="119" xfId="0" applyFont="1" applyFill="1" applyBorder="1" applyAlignment="1">
      <alignment horizontal="left" vertical="top" wrapText="1"/>
    </xf>
    <xf numFmtId="0" fontId="176" fillId="9" borderId="0" xfId="0" applyFont="1" applyFill="1" applyBorder="1" applyAlignment="1">
      <alignment horizontal="left"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05" fillId="9" borderId="0" xfId="0" applyFont="1" applyFill="1" applyBorder="1" applyAlignment="1">
      <alignment horizontal="left" vertical="center" wrapText="1"/>
    </xf>
    <xf numFmtId="0" fontId="211" fillId="9" borderId="0" xfId="0" applyFont="1" applyFill="1" applyBorder="1" applyAlignment="1">
      <alignment horizontal="left" vertical="top" wrapText="1"/>
    </xf>
    <xf numFmtId="0" fontId="211" fillId="9" borderId="9" xfId="0" applyFont="1" applyFill="1" applyBorder="1" applyAlignment="1">
      <alignment horizontal="left" vertical="top" wrapText="1"/>
    </xf>
    <xf numFmtId="0" fontId="114" fillId="4" borderId="6" xfId="0" applyFont="1" applyFill="1" applyBorder="1" applyAlignment="1">
      <alignment horizontal="center" vertical="center" wrapText="1"/>
    </xf>
    <xf numFmtId="0" fontId="114" fillId="4" borderId="7" xfId="0" applyFont="1" applyFill="1" applyBorder="1" applyAlignment="1">
      <alignment horizontal="center" vertical="center" wrapText="1"/>
    </xf>
    <xf numFmtId="0" fontId="114" fillId="4" borderId="11" xfId="0" applyFont="1" applyFill="1" applyBorder="1" applyAlignment="1">
      <alignment horizontal="center" vertical="center" wrapText="1"/>
    </xf>
    <xf numFmtId="0" fontId="114" fillId="4" borderId="12" xfId="0" applyFont="1" applyFill="1" applyBorder="1" applyAlignment="1">
      <alignment horizontal="center" vertical="center" wrapText="1"/>
    </xf>
    <xf numFmtId="0" fontId="212" fillId="7" borderId="114" xfId="0" applyFont="1" applyFill="1" applyBorder="1" applyAlignment="1">
      <alignment horizontal="left" vertical="center" wrapText="1" indent="3"/>
    </xf>
    <xf numFmtId="0" fontId="212" fillId="7" borderId="115" xfId="0" applyFont="1" applyFill="1" applyBorder="1" applyAlignment="1">
      <alignment horizontal="left" vertical="center" wrapText="1" indent="3"/>
    </xf>
    <xf numFmtId="0" fontId="212" fillId="7" borderId="0" xfId="0" applyFont="1" applyFill="1" applyBorder="1" applyAlignment="1">
      <alignment horizontal="left" vertical="center" wrapText="1" indent="3"/>
    </xf>
    <xf numFmtId="0" fontId="212" fillId="7" borderId="117" xfId="0" applyFont="1" applyFill="1" applyBorder="1" applyAlignment="1">
      <alignment horizontal="left" vertical="center" wrapText="1" indent="3"/>
    </xf>
    <xf numFmtId="0" fontId="212" fillId="7" borderId="119" xfId="0" applyFont="1" applyFill="1" applyBorder="1" applyAlignment="1">
      <alignment horizontal="left" vertical="center" wrapText="1" indent="3"/>
    </xf>
    <xf numFmtId="0" fontId="212" fillId="7" borderId="120" xfId="0" applyFont="1" applyFill="1" applyBorder="1" applyAlignment="1">
      <alignment horizontal="left" vertical="center" wrapText="1" indent="3"/>
    </xf>
    <xf numFmtId="0" fontId="12" fillId="2" borderId="169" xfId="0" applyFont="1" applyFill="1" applyBorder="1" applyAlignment="1">
      <alignment horizontal="left" vertical="center"/>
    </xf>
    <xf numFmtId="0" fontId="12" fillId="28" borderId="169" xfId="0" applyFont="1" applyFill="1" applyBorder="1" applyAlignment="1">
      <alignment horizontal="left" vertical="center"/>
    </xf>
    <xf numFmtId="9" fontId="4" fillId="27" borderId="36" xfId="1" applyFont="1" applyFill="1" applyBorder="1" applyAlignment="1">
      <alignment horizontal="center" vertical="center"/>
    </xf>
    <xf numFmtId="9" fontId="4" fillId="27" borderId="37" xfId="1" applyFont="1" applyFill="1" applyBorder="1" applyAlignment="1">
      <alignment horizontal="center" vertical="center"/>
    </xf>
    <xf numFmtId="9" fontId="4" fillId="27" borderId="42" xfId="1" applyFont="1" applyFill="1" applyBorder="1" applyAlignment="1">
      <alignment horizontal="center" vertical="center"/>
    </xf>
    <xf numFmtId="9" fontId="4" fillId="27" borderId="43" xfId="1" applyFont="1" applyFill="1" applyBorder="1" applyAlignment="1">
      <alignment horizontal="center" vertical="center"/>
    </xf>
    <xf numFmtId="9" fontId="4" fillId="27" borderId="38" xfId="1" applyFont="1" applyFill="1" applyBorder="1" applyAlignment="1">
      <alignment horizontal="center" vertical="center"/>
    </xf>
    <xf numFmtId="9" fontId="4" fillId="27" borderId="39" xfId="1" applyFont="1" applyFill="1" applyBorder="1" applyAlignment="1">
      <alignment horizontal="center" vertical="center"/>
    </xf>
    <xf numFmtId="9" fontId="4" fillId="27" borderId="44" xfId="1" applyFont="1" applyFill="1" applyBorder="1" applyAlignment="1">
      <alignment horizontal="center" vertical="center"/>
    </xf>
    <xf numFmtId="9" fontId="4" fillId="27" borderId="45" xfId="1" applyFont="1" applyFill="1" applyBorder="1" applyAlignment="1">
      <alignment horizontal="center" vertical="center"/>
    </xf>
    <xf numFmtId="0" fontId="201" fillId="19" borderId="0" xfId="0" applyFont="1" applyFill="1" applyBorder="1" applyAlignment="1">
      <alignment horizontal="left" vertical="top" wrapText="1"/>
    </xf>
    <xf numFmtId="0" fontId="202" fillId="32" borderId="0" xfId="0" applyFont="1" applyFill="1" applyBorder="1" applyAlignment="1">
      <alignment horizontal="center" vertical="center" wrapText="1"/>
    </xf>
    <xf numFmtId="0" fontId="203" fillId="32" borderId="0" xfId="0" applyFont="1" applyFill="1" applyBorder="1" applyAlignment="1">
      <alignment horizontal="center" vertical="center" wrapText="1"/>
    </xf>
    <xf numFmtId="0" fontId="202" fillId="10" borderId="0" xfId="0" applyFont="1" applyFill="1" applyBorder="1" applyAlignment="1">
      <alignment horizontal="center" vertical="center" wrapText="1"/>
    </xf>
    <xf numFmtId="0" fontId="133" fillId="19" borderId="0" xfId="0" applyFont="1" applyFill="1" applyBorder="1" applyAlignment="1">
      <alignment horizontal="center" vertical="center"/>
    </xf>
    <xf numFmtId="0" fontId="135" fillId="19" borderId="134" xfId="0" applyFont="1" applyFill="1" applyBorder="1" applyAlignment="1">
      <alignment horizontal="center" vertical="center"/>
    </xf>
    <xf numFmtId="0" fontId="135" fillId="19" borderId="135" xfId="0" applyFont="1" applyFill="1" applyBorder="1" applyAlignment="1">
      <alignment horizontal="center" vertical="center"/>
    </xf>
    <xf numFmtId="0" fontId="135" fillId="19" borderId="136" xfId="0" applyFont="1" applyFill="1" applyBorder="1" applyAlignment="1">
      <alignment horizontal="center" vertical="center"/>
    </xf>
    <xf numFmtId="0" fontId="135" fillId="19" borderId="137" xfId="0" applyFont="1" applyFill="1" applyBorder="1" applyAlignment="1">
      <alignment horizontal="center" vertical="center"/>
    </xf>
    <xf numFmtId="0" fontId="135" fillId="19" borderId="0" xfId="0" applyFont="1" applyFill="1" applyBorder="1" applyAlignment="1">
      <alignment horizontal="center" vertical="center"/>
    </xf>
    <xf numFmtId="0" fontId="135" fillId="19" borderId="138" xfId="0" applyFont="1" applyFill="1" applyBorder="1" applyAlignment="1">
      <alignment horizontal="center" vertical="center"/>
    </xf>
    <xf numFmtId="0" fontId="135" fillId="19" borderId="139" xfId="0" applyFont="1" applyFill="1" applyBorder="1" applyAlignment="1">
      <alignment horizontal="center" vertical="center"/>
    </xf>
    <xf numFmtId="0" fontId="135" fillId="19" borderId="140" xfId="0" applyFont="1" applyFill="1" applyBorder="1" applyAlignment="1">
      <alignment horizontal="center" vertical="center"/>
    </xf>
    <xf numFmtId="0" fontId="135" fillId="19" borderId="141" xfId="0" applyFont="1" applyFill="1" applyBorder="1" applyAlignment="1">
      <alignment horizontal="center" vertical="center"/>
    </xf>
    <xf numFmtId="0" fontId="30" fillId="19" borderId="0" xfId="0" applyFont="1" applyFill="1" applyBorder="1" applyAlignment="1">
      <alignment horizontal="left" vertical="top" wrapText="1"/>
    </xf>
    <xf numFmtId="0" fontId="149" fillId="32" borderId="168" xfId="0" applyFont="1" applyFill="1" applyBorder="1" applyAlignment="1">
      <alignment horizontal="center" vertical="top"/>
    </xf>
    <xf numFmtId="0" fontId="149" fillId="32" borderId="169" xfId="0" applyFont="1" applyFill="1" applyBorder="1" applyAlignment="1">
      <alignment horizontal="center" vertical="top"/>
    </xf>
    <xf numFmtId="0" fontId="149" fillId="32" borderId="170" xfId="0" applyFont="1" applyFill="1" applyBorder="1" applyAlignment="1">
      <alignment horizontal="center" vertical="top"/>
    </xf>
    <xf numFmtId="0" fontId="149" fillId="32" borderId="159" xfId="0" applyFont="1" applyFill="1" applyBorder="1" applyAlignment="1">
      <alignment horizontal="center" vertical="top"/>
    </xf>
    <xf numFmtId="0" fontId="149" fillId="32" borderId="0" xfId="0" applyFont="1" applyFill="1" applyBorder="1" applyAlignment="1">
      <alignment horizontal="center" vertical="top"/>
    </xf>
    <xf numFmtId="0" fontId="149" fillId="32" borderId="158" xfId="0" applyFont="1" applyFill="1" applyBorder="1" applyAlignment="1">
      <alignment horizontal="center" vertical="top"/>
    </xf>
    <xf numFmtId="0" fontId="174" fillId="32" borderId="159" xfId="0" applyFont="1" applyFill="1" applyBorder="1" applyAlignment="1">
      <alignment horizontal="center" vertical="top" wrapText="1"/>
    </xf>
    <xf numFmtId="0" fontId="174" fillId="32" borderId="0" xfId="0" applyFont="1" applyFill="1" applyBorder="1" applyAlignment="1">
      <alignment horizontal="center" vertical="top" wrapText="1"/>
    </xf>
    <xf numFmtId="0" fontId="174" fillId="32" borderId="158" xfId="0" applyFont="1" applyFill="1" applyBorder="1" applyAlignment="1">
      <alignment horizontal="center" vertical="top" wrapText="1"/>
    </xf>
    <xf numFmtId="0" fontId="105" fillId="19" borderId="0" xfId="0" applyFont="1" applyFill="1" applyBorder="1" applyAlignment="1">
      <alignment horizontal="left" vertical="center" wrapText="1"/>
    </xf>
    <xf numFmtId="9" fontId="4" fillId="27" borderId="34" xfId="1" applyFont="1" applyFill="1" applyBorder="1" applyAlignment="1">
      <alignment horizontal="center" vertical="center"/>
    </xf>
    <xf numFmtId="9" fontId="4" fillId="27" borderId="35" xfId="1" applyFont="1" applyFill="1" applyBorder="1" applyAlignment="1">
      <alignment horizontal="center" vertical="center"/>
    </xf>
    <xf numFmtId="9" fontId="4" fillId="27" borderId="40" xfId="1" applyFont="1" applyFill="1" applyBorder="1" applyAlignment="1">
      <alignment horizontal="center" vertical="center"/>
    </xf>
    <xf numFmtId="9" fontId="4" fillId="27" borderId="41" xfId="1" applyFont="1" applyFill="1" applyBorder="1" applyAlignment="1">
      <alignment horizontal="center" vertical="center"/>
    </xf>
    <xf numFmtId="0" fontId="185" fillId="19" borderId="0" xfId="0" applyFont="1" applyFill="1" applyBorder="1" applyAlignment="1">
      <alignment horizontal="left" vertical="center" wrapText="1"/>
    </xf>
    <xf numFmtId="0" fontId="20" fillId="7" borderId="6" xfId="0" applyFont="1" applyFill="1" applyBorder="1" applyAlignment="1">
      <alignment horizontal="right" vertical="center" wrapText="1"/>
    </xf>
    <xf numFmtId="0" fontId="20" fillId="19" borderId="6" xfId="0" applyFont="1" applyFill="1" applyBorder="1" applyAlignment="1">
      <alignment horizontal="center" vertical="center" wrapText="1"/>
    </xf>
    <xf numFmtId="0" fontId="20" fillId="35" borderId="6" xfId="0" applyFont="1" applyFill="1" applyBorder="1" applyAlignment="1">
      <alignment horizontal="left" vertical="center" wrapText="1"/>
    </xf>
    <xf numFmtId="0" fontId="19" fillId="18" borderId="5" xfId="0" applyFont="1" applyFill="1" applyBorder="1" applyAlignment="1">
      <alignment horizontal="center" vertical="center"/>
    </xf>
    <xf numFmtId="0" fontId="19" fillId="18" borderId="7" xfId="0" applyFont="1" applyFill="1" applyBorder="1" applyAlignment="1">
      <alignment horizontal="center" vertical="center"/>
    </xf>
    <xf numFmtId="0" fontId="33" fillId="20" borderId="30" xfId="0" applyFont="1" applyFill="1" applyBorder="1" applyAlignment="1">
      <alignment horizontal="center" vertical="center"/>
    </xf>
    <xf numFmtId="0" fontId="33" fillId="20" borderId="31" xfId="0" applyFont="1" applyFill="1" applyBorder="1" applyAlignment="1">
      <alignment horizontal="center" vertical="center"/>
    </xf>
    <xf numFmtId="0" fontId="9" fillId="4" borderId="21" xfId="0" applyFont="1" applyFill="1" applyBorder="1" applyAlignment="1">
      <alignment horizontal="center" vertical="center"/>
    </xf>
    <xf numFmtId="0" fontId="9" fillId="4" borderId="23" xfId="0" applyFont="1" applyFill="1" applyBorder="1" applyAlignment="1">
      <alignment horizontal="center" vertical="center"/>
    </xf>
    <xf numFmtId="0" fontId="17" fillId="7" borderId="52" xfId="0" applyFont="1" applyFill="1" applyBorder="1" applyAlignment="1">
      <alignment horizontal="left" vertical="center" wrapText="1" indent="1"/>
    </xf>
    <xf numFmtId="0" fontId="17" fillId="7" borderId="53" xfId="0" applyFont="1" applyFill="1" applyBorder="1" applyAlignment="1">
      <alignment horizontal="left" vertical="center" wrapText="1" indent="1"/>
    </xf>
    <xf numFmtId="0" fontId="17" fillId="7" borderId="53" xfId="0" applyFont="1" applyFill="1" applyBorder="1" applyAlignment="1">
      <alignment horizontal="right" vertical="center" wrapText="1" indent="1"/>
    </xf>
    <xf numFmtId="0" fontId="17" fillId="35" borderId="131" xfId="0" applyFont="1" applyFill="1" applyBorder="1" applyAlignment="1">
      <alignment horizontal="left" vertical="center" wrapText="1" indent="1"/>
    </xf>
    <xf numFmtId="0" fontId="17" fillId="35" borderId="132" xfId="0" applyFont="1" applyFill="1" applyBorder="1" applyAlignment="1">
      <alignment horizontal="left" vertical="center" wrapText="1" indent="1"/>
    </xf>
    <xf numFmtId="0" fontId="213" fillId="31" borderId="106" xfId="0" applyFont="1" applyFill="1" applyBorder="1" applyAlignment="1">
      <alignment horizontal="left" vertical="center" wrapText="1" indent="3"/>
    </xf>
    <xf numFmtId="0" fontId="213" fillId="31" borderId="107" xfId="0" applyFont="1" applyFill="1" applyBorder="1" applyAlignment="1">
      <alignment horizontal="left" vertical="center" wrapText="1" indent="3"/>
    </xf>
    <xf numFmtId="0" fontId="213" fillId="31" borderId="0" xfId="0" applyFont="1" applyFill="1" applyBorder="1" applyAlignment="1">
      <alignment horizontal="left" vertical="center" wrapText="1" indent="3"/>
    </xf>
    <xf numFmtId="0" fontId="213" fillId="31" borderId="109" xfId="0" applyFont="1" applyFill="1" applyBorder="1" applyAlignment="1">
      <alignment horizontal="left" vertical="center" wrapText="1" indent="3"/>
    </xf>
    <xf numFmtId="0" fontId="213" fillId="31" borderId="111" xfId="0" applyFont="1" applyFill="1" applyBorder="1" applyAlignment="1">
      <alignment horizontal="left" vertical="center" wrapText="1" indent="3"/>
    </xf>
    <xf numFmtId="0" fontId="213" fillId="31" borderId="112" xfId="0" applyFont="1" applyFill="1" applyBorder="1" applyAlignment="1">
      <alignment horizontal="left" vertical="center" wrapText="1" indent="3"/>
    </xf>
    <xf numFmtId="0" fontId="9" fillId="9" borderId="0" xfId="0" applyFont="1" applyFill="1" applyBorder="1" applyAlignment="1">
      <alignment horizontal="left" vertical="top" wrapText="1"/>
    </xf>
    <xf numFmtId="0" fontId="139" fillId="9" borderId="0" xfId="0" applyFont="1" applyFill="1" applyBorder="1" applyAlignment="1">
      <alignment horizontal="left" vertical="top" wrapText="1"/>
    </xf>
    <xf numFmtId="0" fontId="30" fillId="4" borderId="5"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184" fillId="19" borderId="0" xfId="0" applyFont="1" applyFill="1" applyBorder="1" applyAlignment="1">
      <alignment horizontal="left" vertical="top" wrapText="1"/>
    </xf>
    <xf numFmtId="0" fontId="124" fillId="7" borderId="63" xfId="0" applyFont="1" applyFill="1" applyBorder="1" applyAlignment="1">
      <alignment horizontal="center" vertical="center"/>
    </xf>
    <xf numFmtId="0" fontId="124" fillId="7" borderId="64" xfId="0" applyFont="1" applyFill="1" applyBorder="1" applyAlignment="1">
      <alignment horizontal="center" vertical="center"/>
    </xf>
    <xf numFmtId="0" fontId="124" fillId="7" borderId="65" xfId="0" applyFont="1" applyFill="1" applyBorder="1" applyAlignment="1">
      <alignment horizontal="center" vertical="center"/>
    </xf>
    <xf numFmtId="0" fontId="50" fillId="7" borderId="66" xfId="0" applyFont="1" applyFill="1" applyBorder="1" applyAlignment="1">
      <alignment horizontal="center" vertical="top"/>
    </xf>
    <xf numFmtId="0" fontId="50" fillId="7" borderId="67" xfId="0" applyFont="1" applyFill="1" applyBorder="1" applyAlignment="1">
      <alignment horizontal="center" vertical="top"/>
    </xf>
    <xf numFmtId="0" fontId="50" fillId="7" borderId="68" xfId="0" applyFont="1" applyFill="1" applyBorder="1" applyAlignment="1">
      <alignment horizontal="center" vertical="top"/>
    </xf>
    <xf numFmtId="0" fontId="96" fillId="19" borderId="0" xfId="0" applyFont="1" applyFill="1" applyBorder="1" applyAlignment="1">
      <alignment horizontal="center"/>
    </xf>
    <xf numFmtId="0" fontId="128" fillId="32" borderId="0" xfId="0" applyFont="1" applyFill="1" applyBorder="1" applyAlignment="1">
      <alignment horizontal="center" vertical="center" wrapText="1"/>
    </xf>
    <xf numFmtId="0" fontId="129" fillId="10" borderId="0" xfId="0" applyFont="1" applyFill="1" applyBorder="1" applyAlignment="1">
      <alignment horizontal="center" vertical="center" wrapText="1"/>
    </xf>
    <xf numFmtId="0" fontId="134" fillId="4" borderId="75" xfId="0" applyFont="1" applyFill="1" applyBorder="1" applyAlignment="1">
      <alignment horizontal="center" vertical="center" wrapText="1"/>
    </xf>
    <xf numFmtId="0" fontId="134" fillId="4" borderId="76" xfId="0" applyFont="1" applyFill="1" applyBorder="1" applyAlignment="1">
      <alignment horizontal="center" vertical="center" wrapText="1"/>
    </xf>
    <xf numFmtId="0" fontId="134" fillId="4" borderId="79" xfId="0" applyFont="1" applyFill="1" applyBorder="1" applyAlignment="1">
      <alignment horizontal="center" vertical="center" wrapText="1"/>
    </xf>
    <xf numFmtId="0" fontId="134" fillId="4" borderId="85" xfId="0" applyFont="1" applyFill="1" applyBorder="1" applyAlignment="1">
      <alignment horizontal="center" vertical="center" wrapText="1"/>
    </xf>
    <xf numFmtId="0" fontId="134" fillId="4" borderId="1" xfId="0" applyFont="1" applyFill="1" applyBorder="1" applyAlignment="1">
      <alignment horizontal="center" vertical="center" wrapText="1"/>
    </xf>
    <xf numFmtId="0" fontId="134" fillId="4" borderId="88" xfId="0" applyFont="1" applyFill="1" applyBorder="1" applyAlignment="1">
      <alignment horizontal="center" vertical="center" wrapText="1"/>
    </xf>
    <xf numFmtId="0" fontId="105" fillId="19" borderId="0" xfId="0" applyFont="1" applyFill="1" applyBorder="1" applyAlignment="1">
      <alignment horizontal="left" vertical="top" wrapText="1"/>
    </xf>
    <xf numFmtId="0" fontId="121" fillId="7" borderId="0" xfId="0" applyFont="1" applyFill="1" applyBorder="1" applyAlignment="1">
      <alignment horizontal="right" vertical="center" wrapText="1" indent="1"/>
    </xf>
    <xf numFmtId="0" fontId="122" fillId="31" borderId="0" xfId="0" applyFont="1" applyFill="1" applyBorder="1" applyAlignment="1">
      <alignment horizontal="left" vertical="center" wrapText="1" indent="1"/>
    </xf>
    <xf numFmtId="0" fontId="86" fillId="9" borderId="0" xfId="0" applyFont="1" applyFill="1" applyBorder="1" applyAlignment="1">
      <alignment horizontal="center"/>
    </xf>
    <xf numFmtId="0" fontId="199" fillId="9" borderId="0" xfId="0" applyFont="1" applyFill="1" applyBorder="1" applyAlignment="1">
      <alignment horizontal="center"/>
    </xf>
    <xf numFmtId="0" fontId="114" fillId="4" borderId="5" xfId="0" applyFont="1" applyFill="1" applyBorder="1" applyAlignment="1">
      <alignment horizontal="center" vertical="center" wrapText="1"/>
    </xf>
    <xf numFmtId="0" fontId="114" fillId="4" borderId="10" xfId="0" applyFont="1" applyFill="1" applyBorder="1" applyAlignment="1">
      <alignment horizontal="center" vertical="center" wrapText="1"/>
    </xf>
    <xf numFmtId="0" fontId="103" fillId="7" borderId="0" xfId="0" applyFont="1" applyFill="1" applyBorder="1" applyAlignment="1">
      <alignment horizontal="right" vertical="center" wrapText="1"/>
    </xf>
    <xf numFmtId="0" fontId="104" fillId="31" borderId="0" xfId="0" applyFont="1" applyFill="1" applyBorder="1" applyAlignment="1">
      <alignment horizontal="left" vertical="center" wrapText="1"/>
    </xf>
    <xf numFmtId="0" fontId="89" fillId="9" borderId="0" xfId="0" applyFont="1" applyFill="1" applyBorder="1" applyAlignment="1">
      <alignment horizontal="left" vertical="top" wrapText="1"/>
    </xf>
    <xf numFmtId="0" fontId="86" fillId="7" borderId="0" xfId="0" applyFont="1" applyFill="1" applyBorder="1" applyAlignment="1">
      <alignment horizontal="center"/>
    </xf>
    <xf numFmtId="0" fontId="199" fillId="31" borderId="0" xfId="0" applyFont="1" applyFill="1" applyBorder="1" applyAlignment="1">
      <alignment horizontal="center"/>
    </xf>
    <xf numFmtId="0" fontId="87" fillId="31" borderId="0" xfId="0" applyFont="1" applyFill="1" applyBorder="1" applyAlignment="1">
      <alignment horizontal="center"/>
    </xf>
    <xf numFmtId="0" fontId="138" fillId="9" borderId="0" xfId="0" applyFont="1" applyFill="1" applyBorder="1" applyAlignment="1">
      <alignment horizontal="left" vertical="top" wrapText="1"/>
    </xf>
    <xf numFmtId="0" fontId="138" fillId="9" borderId="9" xfId="0" applyFont="1" applyFill="1" applyBorder="1" applyAlignment="1">
      <alignment horizontal="left" vertical="top" wrapText="1"/>
    </xf>
    <xf numFmtId="0" fontId="98" fillId="4" borderId="75" xfId="0" applyFont="1" applyFill="1" applyBorder="1" applyAlignment="1">
      <alignment horizontal="center"/>
    </xf>
    <xf numFmtId="0" fontId="98" fillId="4" borderId="76" xfId="0" applyFont="1" applyFill="1" applyBorder="1" applyAlignment="1">
      <alignment horizontal="center"/>
    </xf>
    <xf numFmtId="0" fontId="98" fillId="4" borderId="79" xfId="0" applyFont="1" applyFill="1" applyBorder="1" applyAlignment="1">
      <alignment horizontal="center"/>
    </xf>
    <xf numFmtId="0" fontId="98" fillId="4" borderId="80" xfId="0" applyFont="1" applyFill="1" applyBorder="1" applyAlignment="1">
      <alignment horizontal="center"/>
    </xf>
    <xf numFmtId="0" fontId="98" fillId="4" borderId="0" xfId="0" applyFont="1" applyFill="1" applyBorder="1" applyAlignment="1">
      <alignment horizontal="center"/>
    </xf>
    <xf numFmtId="0" fontId="98" fillId="4" borderId="2" xfId="0" applyFont="1" applyFill="1" applyBorder="1" applyAlignment="1">
      <alignment horizontal="center"/>
    </xf>
    <xf numFmtId="0" fontId="98" fillId="4" borderId="85" xfId="0" applyFont="1" applyFill="1" applyBorder="1" applyAlignment="1">
      <alignment horizontal="center"/>
    </xf>
    <xf numFmtId="0" fontId="98" fillId="4" borderId="1" xfId="0" applyFont="1" applyFill="1" applyBorder="1" applyAlignment="1">
      <alignment horizontal="center"/>
    </xf>
    <xf numFmtId="0" fontId="98" fillId="4" borderId="88" xfId="0" applyFont="1" applyFill="1" applyBorder="1" applyAlignment="1">
      <alignment horizontal="center"/>
    </xf>
    <xf numFmtId="0" fontId="105" fillId="19" borderId="0" xfId="0" applyFont="1" applyFill="1" applyBorder="1" applyAlignment="1">
      <alignment horizontal="center" vertical="center" wrapText="1"/>
    </xf>
    <xf numFmtId="0" fontId="17" fillId="35" borderId="132" xfId="0" applyFont="1" applyFill="1" applyBorder="1" applyAlignment="1">
      <alignment horizontal="right" vertical="center" wrapText="1" indent="1"/>
    </xf>
    <xf numFmtId="0" fontId="17" fillId="35" borderId="133" xfId="0" applyFont="1" applyFill="1" applyBorder="1" applyAlignment="1">
      <alignment horizontal="right" vertical="center" wrapText="1" indent="1"/>
    </xf>
    <xf numFmtId="0" fontId="110" fillId="7" borderId="54" xfId="0" applyFont="1" applyFill="1" applyBorder="1" applyAlignment="1">
      <alignment horizontal="center" vertical="center" wrapText="1"/>
    </xf>
    <xf numFmtId="0" fontId="110" fillId="7" borderId="55" xfId="0" applyFont="1" applyFill="1" applyBorder="1" applyAlignment="1">
      <alignment horizontal="center" vertical="center" wrapText="1"/>
    </xf>
    <xf numFmtId="0" fontId="110" fillId="7" borderId="56" xfId="0" applyFont="1" applyFill="1" applyBorder="1" applyAlignment="1">
      <alignment horizontal="center" vertical="center" wrapText="1"/>
    </xf>
    <xf numFmtId="0" fontId="110" fillId="7" borderId="57" xfId="0" applyFont="1" applyFill="1" applyBorder="1" applyAlignment="1">
      <alignment horizontal="center" vertical="center" wrapText="1"/>
    </xf>
    <xf numFmtId="0" fontId="110" fillId="7" borderId="58" xfId="0" applyFont="1" applyFill="1" applyBorder="1" applyAlignment="1">
      <alignment horizontal="center" vertical="center" wrapText="1"/>
    </xf>
    <xf numFmtId="0" fontId="110" fillId="7" borderId="59" xfId="0" applyFont="1" applyFill="1" applyBorder="1" applyAlignment="1">
      <alignment horizontal="center" vertical="center" wrapText="1"/>
    </xf>
    <xf numFmtId="0" fontId="109" fillId="35" borderId="122" xfId="0" applyFont="1" applyFill="1" applyBorder="1" applyAlignment="1">
      <alignment horizontal="center" vertical="center" wrapText="1"/>
    </xf>
    <xf numFmtId="0" fontId="109" fillId="35" borderId="123" xfId="0" applyFont="1" applyFill="1" applyBorder="1" applyAlignment="1">
      <alignment horizontal="center" vertical="center" wrapText="1"/>
    </xf>
    <xf numFmtId="0" fontId="109" fillId="35" borderId="57" xfId="0" applyFont="1" applyFill="1" applyBorder="1" applyAlignment="1">
      <alignment horizontal="center" vertical="center" wrapText="1"/>
    </xf>
    <xf numFmtId="0" fontId="109" fillId="35" borderId="124" xfId="0" applyFont="1" applyFill="1" applyBorder="1" applyAlignment="1">
      <alignment horizontal="center" vertical="center" wrapText="1"/>
    </xf>
    <xf numFmtId="0" fontId="109" fillId="35" borderId="125" xfId="0" applyFont="1" applyFill="1" applyBorder="1" applyAlignment="1">
      <alignment horizontal="center" vertical="center" wrapText="1"/>
    </xf>
    <xf numFmtId="0" fontId="109" fillId="35" borderId="126" xfId="0" applyFont="1" applyFill="1" applyBorder="1" applyAlignment="1">
      <alignment horizontal="center" vertical="center" wrapText="1"/>
    </xf>
    <xf numFmtId="0" fontId="80" fillId="14" borderId="80" xfId="0" applyFont="1" applyFill="1" applyBorder="1" applyAlignment="1">
      <alignment horizontal="left" wrapText="1" indent="1"/>
    </xf>
    <xf numFmtId="0" fontId="80" fillId="14" borderId="0" xfId="0" applyFont="1" applyFill="1" applyBorder="1" applyAlignment="1">
      <alignment horizontal="left" wrapText="1" indent="1"/>
    </xf>
    <xf numFmtId="0" fontId="80" fillId="14" borderId="32" xfId="0" applyFont="1" applyFill="1" applyBorder="1" applyAlignment="1">
      <alignment horizontal="left" wrapText="1" indent="1"/>
    </xf>
    <xf numFmtId="0" fontId="81" fillId="16" borderId="80" xfId="0" applyFont="1" applyFill="1" applyBorder="1" applyAlignment="1">
      <alignment horizontal="left" wrapText="1" indent="1"/>
    </xf>
    <xf numFmtId="0" fontId="81" fillId="16" borderId="0" xfId="0" applyFont="1" applyFill="1" applyBorder="1" applyAlignment="1">
      <alignment horizontal="left" wrapText="1" indent="1"/>
    </xf>
    <xf numFmtId="0" fontId="81" fillId="16" borderId="32" xfId="0" applyFont="1" applyFill="1" applyBorder="1" applyAlignment="1">
      <alignment horizontal="left" wrapText="1" indent="1"/>
    </xf>
    <xf numFmtId="0" fontId="80" fillId="14" borderId="33" xfId="0" applyFont="1" applyFill="1" applyBorder="1" applyAlignment="1">
      <alignment horizontal="right" wrapText="1" indent="1"/>
    </xf>
    <xf numFmtId="0" fontId="80" fillId="14" borderId="0" xfId="0" applyFont="1" applyFill="1" applyBorder="1" applyAlignment="1">
      <alignment horizontal="right" wrapText="1" indent="1"/>
    </xf>
    <xf numFmtId="0" fontId="80" fillId="14" borderId="2" xfId="0" applyFont="1" applyFill="1" applyBorder="1" applyAlignment="1">
      <alignment horizontal="right" wrapText="1" indent="1"/>
    </xf>
    <xf numFmtId="0" fontId="81" fillId="16" borderId="33" xfId="0" applyFont="1" applyFill="1" applyBorder="1" applyAlignment="1">
      <alignment horizontal="right" wrapText="1" indent="1"/>
    </xf>
    <xf numFmtId="0" fontId="81" fillId="16" borderId="0" xfId="0" applyFont="1" applyFill="1" applyBorder="1" applyAlignment="1">
      <alignment horizontal="right" wrapText="1" indent="1"/>
    </xf>
    <xf numFmtId="0" fontId="81" fillId="16" borderId="2" xfId="0" applyFont="1" applyFill="1" applyBorder="1" applyAlignment="1">
      <alignment horizontal="right" wrapText="1" indent="1"/>
    </xf>
    <xf numFmtId="0" fontId="81" fillId="14" borderId="33" xfId="0" applyFont="1" applyFill="1" applyBorder="1" applyAlignment="1">
      <alignment horizontal="right" wrapText="1" indent="1"/>
    </xf>
    <xf numFmtId="0" fontId="81" fillId="14" borderId="0" xfId="0" applyFont="1" applyFill="1" applyBorder="1" applyAlignment="1">
      <alignment horizontal="right" wrapText="1" indent="1"/>
    </xf>
    <xf numFmtId="0" fontId="81" fillId="14" borderId="2" xfId="0" applyFont="1" applyFill="1" applyBorder="1" applyAlignment="1">
      <alignment horizontal="right" wrapText="1" indent="1"/>
    </xf>
    <xf numFmtId="0" fontId="80" fillId="16" borderId="33" xfId="0" applyFont="1" applyFill="1" applyBorder="1" applyAlignment="1">
      <alignment horizontal="right" wrapText="1" indent="1"/>
    </xf>
    <xf numFmtId="0" fontId="80" fillId="16" borderId="0" xfId="0" applyFont="1" applyFill="1" applyBorder="1" applyAlignment="1">
      <alignment horizontal="right" wrapText="1" indent="1"/>
    </xf>
    <xf numFmtId="0" fontId="80" fillId="16" borderId="2" xfId="0" applyFont="1" applyFill="1" applyBorder="1" applyAlignment="1">
      <alignment horizontal="right" wrapText="1" indent="1"/>
    </xf>
    <xf numFmtId="0" fontId="81" fillId="14" borderId="80" xfId="0" applyFont="1" applyFill="1" applyBorder="1" applyAlignment="1">
      <alignment horizontal="left" wrapText="1" indent="1"/>
    </xf>
    <xf numFmtId="0" fontId="81" fillId="14" borderId="0" xfId="0" applyFont="1" applyFill="1" applyBorder="1" applyAlignment="1">
      <alignment horizontal="left" wrapText="1" indent="1"/>
    </xf>
    <xf numFmtId="0" fontId="81" fillId="14" borderId="32" xfId="0" applyFont="1" applyFill="1" applyBorder="1" applyAlignment="1">
      <alignment horizontal="left" wrapText="1" indent="1"/>
    </xf>
    <xf numFmtId="0" fontId="80" fillId="16" borderId="80" xfId="0" applyFont="1" applyFill="1" applyBorder="1" applyAlignment="1">
      <alignment horizontal="left" wrapText="1" indent="1"/>
    </xf>
    <xf numFmtId="0" fontId="80" fillId="16" borderId="0" xfId="0" applyFont="1" applyFill="1" applyBorder="1" applyAlignment="1">
      <alignment horizontal="left" wrapText="1" indent="1"/>
    </xf>
    <xf numFmtId="0" fontId="80" fillId="16" borderId="32" xfId="0" applyFont="1" applyFill="1" applyBorder="1" applyAlignment="1">
      <alignment horizontal="left" wrapText="1" indent="1"/>
    </xf>
    <xf numFmtId="0" fontId="9" fillId="13" borderId="25" xfId="0" applyFont="1" applyFill="1" applyBorder="1" applyAlignment="1">
      <alignment horizontal="center" vertical="center"/>
    </xf>
    <xf numFmtId="0" fontId="9" fillId="13" borderId="26" xfId="0" applyFont="1" applyFill="1" applyBorder="1" applyAlignment="1">
      <alignment horizontal="center" vertical="center"/>
    </xf>
    <xf numFmtId="0" fontId="9" fillId="21" borderId="25" xfId="0" applyFont="1" applyFill="1" applyBorder="1" applyAlignment="1">
      <alignment horizontal="center" vertical="center"/>
    </xf>
    <xf numFmtId="0" fontId="9" fillId="21" borderId="26" xfId="0" applyFont="1" applyFill="1" applyBorder="1" applyAlignment="1">
      <alignment horizontal="center" vertical="center"/>
    </xf>
    <xf numFmtId="0" fontId="9" fillId="16" borderId="25" xfId="0" applyFont="1" applyFill="1" applyBorder="1" applyAlignment="1">
      <alignment horizontal="center" vertical="center"/>
    </xf>
    <xf numFmtId="0" fontId="9" fillId="16" borderId="26" xfId="0" applyFont="1" applyFill="1" applyBorder="1" applyAlignment="1">
      <alignment horizontal="center" vertical="center"/>
    </xf>
    <xf numFmtId="0" fontId="18" fillId="18" borderId="61" xfId="0" applyFont="1" applyFill="1" applyBorder="1" applyAlignment="1">
      <alignment horizontal="center" vertical="center" wrapText="1"/>
    </xf>
    <xf numFmtId="0" fontId="18" fillId="18" borderId="62" xfId="0" applyFont="1" applyFill="1" applyBorder="1" applyAlignment="1">
      <alignment horizontal="center" vertical="center" wrapText="1"/>
    </xf>
    <xf numFmtId="0" fontId="208" fillId="20" borderId="8" xfId="0" applyFont="1" applyFill="1" applyBorder="1" applyAlignment="1">
      <alignment horizontal="center" vertical="center" wrapText="1" shrinkToFit="1"/>
    </xf>
    <xf numFmtId="0" fontId="208" fillId="20" borderId="9" xfId="0" applyFont="1" applyFill="1" applyBorder="1" applyAlignment="1">
      <alignment horizontal="center" vertical="center" wrapText="1" shrinkToFit="1"/>
    </xf>
    <xf numFmtId="0" fontId="208" fillId="20" borderId="10" xfId="0" applyFont="1" applyFill="1" applyBorder="1" applyAlignment="1">
      <alignment horizontal="center" vertical="center" wrapText="1" shrinkToFit="1"/>
    </xf>
    <xf numFmtId="0" fontId="208" fillId="20" borderId="12" xfId="0" applyFont="1" applyFill="1" applyBorder="1" applyAlignment="1">
      <alignment horizontal="center" vertical="center" wrapText="1" shrinkToFit="1"/>
    </xf>
    <xf numFmtId="0" fontId="47" fillId="9" borderId="0" xfId="0" applyFont="1" applyFill="1" applyBorder="1" applyAlignment="1">
      <alignment horizontal="left"/>
    </xf>
    <xf numFmtId="0" fontId="69" fillId="32" borderId="0" xfId="0" applyFont="1" applyFill="1" applyBorder="1" applyAlignment="1">
      <alignment horizontal="center" vertical="center"/>
    </xf>
    <xf numFmtId="0" fontId="9" fillId="9" borderId="29" xfId="0" applyFont="1" applyFill="1" applyBorder="1" applyAlignment="1">
      <alignment horizontal="right"/>
    </xf>
    <xf numFmtId="0" fontId="9" fillId="9" borderId="29" xfId="0" applyFont="1" applyFill="1" applyBorder="1" applyAlignment="1">
      <alignment horizontal="left"/>
    </xf>
    <xf numFmtId="0" fontId="36" fillId="15" borderId="27" xfId="0" applyFont="1" applyFill="1" applyBorder="1" applyAlignment="1">
      <alignment horizontal="center" vertical="center" wrapText="1"/>
    </xf>
    <xf numFmtId="0" fontId="36" fillId="15" borderId="28" xfId="0" applyFont="1" applyFill="1" applyBorder="1" applyAlignment="1">
      <alignment horizontal="center" vertical="center" wrapText="1"/>
    </xf>
    <xf numFmtId="0" fontId="36" fillId="14" borderId="27" xfId="0" applyFont="1" applyFill="1" applyBorder="1" applyAlignment="1">
      <alignment horizontal="center" vertical="center" wrapText="1"/>
    </xf>
    <xf numFmtId="0" fontId="36" fillId="14" borderId="28" xfId="0" applyFont="1" applyFill="1" applyBorder="1" applyAlignment="1">
      <alignment horizontal="center" vertical="center" wrapText="1"/>
    </xf>
    <xf numFmtId="0" fontId="36" fillId="7" borderId="27" xfId="0" applyFont="1" applyFill="1" applyBorder="1" applyAlignment="1">
      <alignment horizontal="center" vertical="center" wrapText="1"/>
    </xf>
    <xf numFmtId="0" fontId="36" fillId="7" borderId="28" xfId="0" applyFont="1" applyFill="1" applyBorder="1" applyAlignment="1">
      <alignment horizontal="center" vertical="center" wrapText="1"/>
    </xf>
    <xf numFmtId="0" fontId="36" fillId="13" borderId="27" xfId="0" applyFont="1" applyFill="1" applyBorder="1" applyAlignment="1">
      <alignment horizontal="center" vertical="center" wrapText="1"/>
    </xf>
    <xf numFmtId="0" fontId="36" fillId="13" borderId="28" xfId="0" applyFont="1" applyFill="1" applyBorder="1" applyAlignment="1">
      <alignment horizontal="center" vertical="center" wrapText="1"/>
    </xf>
    <xf numFmtId="0" fontId="36" fillId="21" borderId="27" xfId="0" applyFont="1" applyFill="1" applyBorder="1" applyAlignment="1">
      <alignment horizontal="center" vertical="center" wrapText="1"/>
    </xf>
    <xf numFmtId="0" fontId="36" fillId="21" borderId="28" xfId="0" applyFont="1" applyFill="1" applyBorder="1" applyAlignment="1">
      <alignment horizontal="center" vertical="center" wrapText="1"/>
    </xf>
    <xf numFmtId="0" fontId="36" fillId="16" borderId="27" xfId="0" applyFont="1" applyFill="1" applyBorder="1" applyAlignment="1">
      <alignment horizontal="center" vertical="center" wrapText="1"/>
    </xf>
    <xf numFmtId="0" fontId="36" fillId="16" borderId="28" xfId="0" applyFont="1" applyFill="1" applyBorder="1" applyAlignment="1">
      <alignment horizontal="center" vertical="center" wrapText="1"/>
    </xf>
    <xf numFmtId="0" fontId="41" fillId="9" borderId="0" xfId="0" applyFont="1" applyFill="1" applyBorder="1" applyAlignment="1">
      <alignment horizontal="right"/>
    </xf>
    <xf numFmtId="0" fontId="48" fillId="9" borderId="0" xfId="0" applyFont="1" applyFill="1" applyBorder="1" applyAlignment="1">
      <alignment horizontal="center" vertical="center"/>
    </xf>
    <xf numFmtId="0" fontId="74" fillId="24" borderId="0" xfId="0" applyFont="1" applyFill="1" applyBorder="1" applyAlignment="1">
      <alignment horizontal="center" vertical="center"/>
    </xf>
    <xf numFmtId="0" fontId="204" fillId="10" borderId="0" xfId="0" applyFont="1" applyFill="1" applyBorder="1" applyAlignment="1">
      <alignment horizontal="left" vertical="top" wrapText="1"/>
    </xf>
    <xf numFmtId="0" fontId="6" fillId="7" borderId="49" xfId="0" applyFont="1" applyFill="1" applyBorder="1" applyAlignment="1">
      <alignment horizontal="center" vertical="center" shrinkToFit="1"/>
    </xf>
    <xf numFmtId="0" fontId="6" fillId="7" borderId="50" xfId="0" applyFont="1" applyFill="1" applyBorder="1" applyAlignment="1">
      <alignment horizontal="center" vertical="center" shrinkToFit="1"/>
    </xf>
    <xf numFmtId="0" fontId="9" fillId="15" borderId="25" xfId="0" applyFont="1" applyFill="1" applyBorder="1" applyAlignment="1">
      <alignment horizontal="center" vertical="center"/>
    </xf>
    <xf numFmtId="0" fontId="9" fillId="15" borderId="26" xfId="0" applyFont="1" applyFill="1" applyBorder="1" applyAlignment="1">
      <alignment horizontal="center" vertical="center"/>
    </xf>
    <xf numFmtId="0" fontId="9" fillId="14" borderId="25" xfId="0" applyFont="1" applyFill="1" applyBorder="1" applyAlignment="1">
      <alignment horizontal="center" vertical="center"/>
    </xf>
    <xf numFmtId="0" fontId="9" fillId="14" borderId="26" xfId="0" applyFont="1" applyFill="1" applyBorder="1" applyAlignment="1">
      <alignment horizontal="center" vertical="center"/>
    </xf>
    <xf numFmtId="0" fontId="9" fillId="7" borderId="25" xfId="0" applyFont="1" applyFill="1" applyBorder="1" applyAlignment="1">
      <alignment horizontal="center" vertical="center"/>
    </xf>
    <xf numFmtId="0" fontId="9" fillId="7" borderId="26" xfId="0" applyFont="1" applyFill="1" applyBorder="1" applyAlignment="1">
      <alignment horizontal="center" vertical="center"/>
    </xf>
    <xf numFmtId="0" fontId="16" fillId="40" borderId="0" xfId="0" applyFont="1" applyFill="1" applyBorder="1" applyAlignment="1">
      <alignment horizontal="left" vertical="center"/>
    </xf>
    <xf numFmtId="0" fontId="16" fillId="37" borderId="0" xfId="0" applyFont="1" applyFill="1" applyBorder="1" applyAlignment="1">
      <alignment horizontal="left" vertical="center"/>
    </xf>
    <xf numFmtId="0" fontId="6" fillId="35" borderId="128" xfId="0" applyFont="1" applyFill="1" applyBorder="1" applyAlignment="1">
      <alignment horizontal="center" vertical="center" shrinkToFit="1"/>
    </xf>
    <xf numFmtId="0" fontId="6" fillId="35" borderId="129" xfId="0" applyFont="1" applyFill="1" applyBorder="1" applyAlignment="1">
      <alignment horizontal="center" vertical="center" shrinkToFit="1"/>
    </xf>
    <xf numFmtId="0" fontId="6" fillId="7" borderId="0" xfId="0" applyFont="1" applyFill="1" applyBorder="1" applyAlignment="1">
      <alignment horizontal="center" vertical="center" shrinkToFit="1"/>
    </xf>
    <xf numFmtId="0" fontId="6" fillId="35" borderId="60" xfId="0" applyFont="1" applyFill="1" applyBorder="1" applyAlignment="1">
      <alignment horizontal="center" vertical="center" shrinkToFit="1"/>
    </xf>
    <xf numFmtId="0" fontId="6" fillId="35" borderId="0" xfId="0" applyFont="1" applyFill="1" applyBorder="1" applyAlignment="1">
      <alignment horizontal="center" vertical="center" shrinkToFit="1"/>
    </xf>
    <xf numFmtId="0" fontId="110" fillId="7" borderId="49" xfId="0" applyFont="1" applyFill="1" applyBorder="1" applyAlignment="1">
      <alignment horizontal="center" vertical="center" wrapText="1"/>
    </xf>
    <xf numFmtId="0" fontId="110" fillId="7" borderId="50" xfId="0" applyFont="1" applyFill="1" applyBorder="1" applyAlignment="1">
      <alignment horizontal="center" vertical="center" wrapText="1"/>
    </xf>
    <xf numFmtId="0" fontId="110" fillId="7" borderId="96" xfId="0" applyFont="1" applyFill="1" applyBorder="1" applyAlignment="1">
      <alignment horizontal="center" vertical="center" wrapText="1"/>
    </xf>
    <xf numFmtId="0" fontId="110" fillId="7" borderId="51" xfId="0" applyFont="1" applyFill="1" applyBorder="1" applyAlignment="1">
      <alignment horizontal="center" vertical="center" wrapText="1"/>
    </xf>
    <xf numFmtId="0" fontId="110" fillId="7" borderId="0" xfId="0" applyFont="1" applyFill="1" applyBorder="1" applyAlignment="1">
      <alignment horizontal="center" vertical="center" wrapText="1"/>
    </xf>
    <xf numFmtId="0" fontId="110" fillId="7" borderId="97" xfId="0" applyFont="1" applyFill="1" applyBorder="1" applyAlignment="1">
      <alignment horizontal="center" vertical="center" wrapText="1"/>
    </xf>
    <xf numFmtId="0" fontId="110" fillId="7" borderId="52" xfId="0" applyFont="1" applyFill="1" applyBorder="1" applyAlignment="1">
      <alignment horizontal="center" vertical="center" wrapText="1"/>
    </xf>
    <xf numFmtId="0" fontId="110" fillId="7" borderId="53" xfId="0" applyFont="1" applyFill="1" applyBorder="1" applyAlignment="1">
      <alignment horizontal="center" vertical="center" wrapText="1"/>
    </xf>
    <xf numFmtId="0" fontId="110" fillId="7" borderId="98" xfId="0" applyFont="1" applyFill="1" applyBorder="1" applyAlignment="1">
      <alignment horizontal="center" vertical="center" wrapText="1"/>
    </xf>
    <xf numFmtId="0" fontId="62" fillId="32" borderId="0" xfId="0" applyFont="1" applyFill="1" applyBorder="1" applyAlignment="1">
      <alignment horizontal="center" vertical="center"/>
    </xf>
    <xf numFmtId="0" fontId="66" fillId="32" borderId="0" xfId="0" applyFont="1" applyFill="1" applyBorder="1" applyAlignment="1">
      <alignment horizontal="center" vertical="center"/>
    </xf>
    <xf numFmtId="0" fontId="32" fillId="4" borderId="46" xfId="0" applyFont="1" applyFill="1" applyBorder="1" applyAlignment="1">
      <alignment horizontal="center" vertical="center"/>
    </xf>
    <xf numFmtId="0" fontId="32" fillId="4" borderId="47" xfId="0" applyFont="1" applyFill="1" applyBorder="1" applyAlignment="1">
      <alignment horizontal="center" vertical="center"/>
    </xf>
    <xf numFmtId="0" fontId="32" fillId="4" borderId="48" xfId="0" applyFont="1" applyFill="1" applyBorder="1" applyAlignment="1">
      <alignment horizontal="center" vertical="center"/>
    </xf>
    <xf numFmtId="0" fontId="77" fillId="9" borderId="0" xfId="0" quotePrefix="1" applyFont="1" applyFill="1" applyBorder="1" applyAlignment="1">
      <alignment horizontal="center" vertical="center"/>
    </xf>
    <xf numFmtId="0" fontId="76" fillId="9" borderId="0" xfId="0" quotePrefix="1" applyFont="1" applyFill="1" applyBorder="1" applyAlignment="1">
      <alignment horizontal="center" vertical="center"/>
    </xf>
    <xf numFmtId="0" fontId="72" fillId="32" borderId="159" xfId="0" applyFont="1" applyFill="1" applyBorder="1" applyAlignment="1">
      <alignment horizontal="center" vertical="center" wrapText="1"/>
    </xf>
    <xf numFmtId="0" fontId="72" fillId="32" borderId="0" xfId="0" applyFont="1" applyFill="1" applyBorder="1" applyAlignment="1">
      <alignment horizontal="center" vertical="center" wrapText="1"/>
    </xf>
    <xf numFmtId="0" fontId="72" fillId="32" borderId="158" xfId="0" applyFont="1" applyFill="1" applyBorder="1" applyAlignment="1">
      <alignment horizontal="center" vertical="center" wrapText="1"/>
    </xf>
    <xf numFmtId="0" fontId="61" fillId="32" borderId="168" xfId="0" applyFont="1" applyFill="1" applyBorder="1" applyAlignment="1">
      <alignment horizontal="center" vertical="center"/>
    </xf>
    <xf numFmtId="0" fontId="61" fillId="32" borderId="169" xfId="0" applyFont="1" applyFill="1" applyBorder="1" applyAlignment="1">
      <alignment horizontal="center" vertical="center"/>
    </xf>
    <xf numFmtId="0" fontId="61" fillId="32" borderId="170" xfId="0" applyFont="1" applyFill="1" applyBorder="1" applyAlignment="1">
      <alignment horizontal="center" vertical="center"/>
    </xf>
    <xf numFmtId="0" fontId="61" fillId="32" borderId="159" xfId="0" applyFont="1" applyFill="1" applyBorder="1" applyAlignment="1">
      <alignment horizontal="center" vertical="center"/>
    </xf>
    <xf numFmtId="0" fontId="61" fillId="32" borderId="0" xfId="0" applyFont="1" applyFill="1" applyBorder="1" applyAlignment="1">
      <alignment horizontal="center" vertical="center"/>
    </xf>
    <xf numFmtId="0" fontId="61" fillId="32" borderId="158" xfId="0" applyFont="1" applyFill="1" applyBorder="1" applyAlignment="1">
      <alignment horizontal="center" vertical="center"/>
    </xf>
    <xf numFmtId="0" fontId="9" fillId="26" borderId="158" xfId="0" applyFont="1" applyFill="1" applyBorder="1" applyAlignment="1">
      <alignment horizontal="center"/>
    </xf>
    <xf numFmtId="0" fontId="106" fillId="26" borderId="0" xfId="0" applyFont="1" applyFill="1" applyBorder="1" applyAlignment="1">
      <alignment horizontal="left" vertical="center"/>
    </xf>
    <xf numFmtId="0" fontId="30" fillId="23" borderId="89" xfId="0" applyFont="1" applyFill="1" applyBorder="1" applyAlignment="1">
      <alignment horizontal="center" vertical="center" wrapText="1"/>
    </xf>
    <xf numFmtId="0" fontId="30" fillId="23" borderId="90" xfId="0" applyFont="1" applyFill="1" applyBorder="1" applyAlignment="1">
      <alignment horizontal="center" vertical="center" wrapText="1"/>
    </xf>
    <xf numFmtId="0" fontId="30" fillId="23" borderId="91" xfId="0" applyFont="1" applyFill="1" applyBorder="1" applyAlignment="1">
      <alignment horizontal="center" vertical="center" wrapText="1"/>
    </xf>
    <xf numFmtId="0" fontId="30" fillId="31" borderId="89" xfId="0" applyFont="1" applyFill="1" applyBorder="1" applyAlignment="1">
      <alignment horizontal="center" vertical="center" wrapText="1"/>
    </xf>
    <xf numFmtId="0" fontId="30" fillId="31" borderId="90" xfId="0" applyFont="1" applyFill="1" applyBorder="1" applyAlignment="1">
      <alignment horizontal="center" vertical="center" wrapText="1"/>
    </xf>
    <xf numFmtId="0" fontId="30" fillId="31" borderId="91" xfId="0" applyFont="1" applyFill="1" applyBorder="1" applyAlignment="1">
      <alignment horizontal="center" vertical="center" wrapText="1"/>
    </xf>
    <xf numFmtId="0" fontId="11" fillId="4" borderId="92"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93" xfId="0" applyFont="1" applyFill="1" applyBorder="1" applyAlignment="1">
      <alignment horizontal="center" vertical="center"/>
    </xf>
    <xf numFmtId="0" fontId="11" fillId="4" borderId="94"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9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7" xfId="0" applyFont="1" applyFill="1" applyBorder="1" applyAlignment="1">
      <alignment horizontal="center" vertical="center"/>
    </xf>
    <xf numFmtId="0" fontId="10" fillId="19" borderId="11" xfId="0" applyFont="1" applyFill="1" applyBorder="1" applyAlignment="1">
      <alignment horizontal="center" vertical="center"/>
    </xf>
    <xf numFmtId="0" fontId="10" fillId="19" borderId="12" xfId="0" applyFont="1" applyFill="1" applyBorder="1" applyAlignment="1">
      <alignment horizontal="center" vertical="center"/>
    </xf>
    <xf numFmtId="0" fontId="30" fillId="22" borderId="0" xfId="0" applyFont="1" applyFill="1" applyBorder="1" applyAlignment="1">
      <alignment horizontal="left" vertical="center" wrapText="1" indent="2"/>
    </xf>
    <xf numFmtId="0" fontId="96" fillId="26" borderId="0" xfId="0" applyFont="1" applyFill="1" applyBorder="1" applyAlignment="1">
      <alignment horizontal="center"/>
    </xf>
    <xf numFmtId="0" fontId="97" fillId="26" borderId="0" xfId="0" applyFont="1" applyFill="1" applyBorder="1" applyAlignment="1">
      <alignment horizontal="center" vertical="center"/>
    </xf>
    <xf numFmtId="0" fontId="16" fillId="4" borderId="75" xfId="0" applyFont="1" applyFill="1" applyBorder="1" applyAlignment="1">
      <alignment horizontal="center" vertical="center" wrapText="1"/>
    </xf>
    <xf numFmtId="0" fontId="16" fillId="4" borderId="76" xfId="0" applyFont="1" applyFill="1" applyBorder="1" applyAlignment="1">
      <alignment horizontal="center" vertical="center" wrapText="1"/>
    </xf>
    <xf numFmtId="0" fontId="16" fillId="4" borderId="79" xfId="0" applyFont="1" applyFill="1" applyBorder="1" applyAlignment="1">
      <alignment horizontal="center" vertical="center" wrapText="1"/>
    </xf>
    <xf numFmtId="0" fontId="16" fillId="4" borderId="85"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88" xfId="0" applyFont="1" applyFill="1" applyBorder="1" applyAlignment="1">
      <alignment horizontal="center" vertical="center" wrapText="1"/>
    </xf>
    <xf numFmtId="0" fontId="182" fillId="19" borderId="0" xfId="0" applyFont="1" applyFill="1" applyBorder="1" applyAlignment="1">
      <alignment horizontal="center" vertical="center" wrapText="1"/>
    </xf>
    <xf numFmtId="0" fontId="183" fillId="9" borderId="0" xfId="0" applyFont="1" applyFill="1" applyBorder="1" applyAlignment="1">
      <alignment horizontal="center" vertical="center" wrapText="1"/>
    </xf>
    <xf numFmtId="0" fontId="9" fillId="26" borderId="159" xfId="0" applyFont="1" applyFill="1" applyBorder="1" applyAlignment="1">
      <alignment horizontal="center"/>
    </xf>
    <xf numFmtId="0" fontId="214" fillId="26" borderId="0" xfId="0" applyFont="1" applyFill="1" applyBorder="1" applyAlignment="1">
      <alignment horizontal="left" vertical="center" wrapText="1"/>
    </xf>
    <xf numFmtId="0" fontId="172" fillId="26" borderId="0" xfId="0" applyFont="1" applyFill="1" applyBorder="1" applyAlignment="1">
      <alignment horizontal="center" vertical="center" wrapText="1"/>
    </xf>
    <xf numFmtId="0" fontId="16" fillId="40" borderId="150" xfId="0" applyFont="1" applyFill="1" applyBorder="1" applyAlignment="1">
      <alignment horizontal="left" vertical="center"/>
    </xf>
    <xf numFmtId="0" fontId="150" fillId="37" borderId="144" xfId="0" applyFont="1" applyFill="1" applyBorder="1" applyAlignment="1">
      <alignment horizontal="left"/>
    </xf>
    <xf numFmtId="0" fontId="150" fillId="37" borderId="145" xfId="0" applyFont="1" applyFill="1" applyBorder="1" applyAlignment="1">
      <alignment horizontal="left"/>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105" fillId="4" borderId="99" xfId="0" applyFont="1" applyFill="1" applyBorder="1" applyAlignment="1">
      <alignment horizontal="left" vertical="center" wrapText="1" indent="1"/>
    </xf>
    <xf numFmtId="0" fontId="105" fillId="4" borderId="100" xfId="0" applyFont="1" applyFill="1" applyBorder="1" applyAlignment="1">
      <alignment horizontal="left" vertical="center" wrapText="1" indent="1"/>
    </xf>
    <xf numFmtId="0" fontId="105" fillId="4" borderId="101" xfId="0" applyFont="1" applyFill="1" applyBorder="1" applyAlignment="1">
      <alignment horizontal="left" vertical="center" wrapText="1" indent="1"/>
    </xf>
    <xf numFmtId="0" fontId="105" fillId="4" borderId="102" xfId="0" applyFont="1" applyFill="1" applyBorder="1" applyAlignment="1">
      <alignment horizontal="left" vertical="center" wrapText="1" indent="1"/>
    </xf>
    <xf numFmtId="0" fontId="105" fillId="4" borderId="103" xfId="0" applyFont="1" applyFill="1" applyBorder="1" applyAlignment="1">
      <alignment horizontal="left" vertical="center" wrapText="1" indent="1"/>
    </xf>
    <xf numFmtId="0" fontId="105" fillId="4" borderId="104" xfId="0" applyFont="1" applyFill="1" applyBorder="1" applyAlignment="1">
      <alignment horizontal="left" vertical="center" wrapText="1" indent="1"/>
    </xf>
    <xf numFmtId="0" fontId="89" fillId="26" borderId="0" xfId="0" applyFont="1" applyFill="1" applyBorder="1" applyAlignment="1">
      <alignment horizontal="left" vertical="center" wrapText="1"/>
    </xf>
    <xf numFmtId="0" fontId="12" fillId="33" borderId="169" xfId="0" applyFont="1" applyFill="1" applyBorder="1" applyAlignment="1">
      <alignment horizontal="left" vertical="center"/>
    </xf>
    <xf numFmtId="0" fontId="92" fillId="19" borderId="15"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121" xfId="0" applyFont="1" applyFill="1" applyBorder="1" applyAlignment="1">
      <alignment horizontal="center" vertical="center"/>
    </xf>
    <xf numFmtId="0" fontId="119" fillId="19" borderId="0" xfId="0" applyFont="1" applyFill="1" applyBorder="1" applyAlignment="1">
      <alignment horizontal="left" vertical="top" wrapText="1"/>
    </xf>
    <xf numFmtId="0" fontId="91" fillId="19" borderId="0" xfId="0" applyFont="1" applyFill="1" applyBorder="1" applyAlignment="1">
      <alignment horizontal="center" vertical="top" wrapText="1"/>
    </xf>
    <xf numFmtId="0" fontId="91" fillId="19" borderId="19" xfId="0" applyFont="1" applyFill="1" applyBorder="1" applyAlignment="1">
      <alignment horizontal="center" vertical="top" wrapText="1"/>
    </xf>
    <xf numFmtId="0" fontId="91" fillId="19" borderId="0" xfId="0" applyFont="1" applyFill="1" applyBorder="1" applyAlignment="1">
      <alignment horizontal="center" vertical="center"/>
    </xf>
    <xf numFmtId="0" fontId="119" fillId="4" borderId="14" xfId="0" applyFont="1" applyFill="1" applyBorder="1" applyAlignment="1">
      <alignment horizontal="center" vertical="center" shrinkToFit="1"/>
    </xf>
    <xf numFmtId="0" fontId="119" fillId="4" borderId="15" xfId="0" applyFont="1" applyFill="1" applyBorder="1" applyAlignment="1">
      <alignment horizontal="center" vertical="center" shrinkToFit="1"/>
    </xf>
    <xf numFmtId="0" fontId="119" fillId="4" borderId="16" xfId="0" applyFont="1" applyFill="1" applyBorder="1" applyAlignment="1">
      <alignment horizontal="center" vertical="center" shrinkToFit="1"/>
    </xf>
    <xf numFmtId="0" fontId="119" fillId="4" borderId="18" xfId="0" applyFont="1" applyFill="1" applyBorder="1" applyAlignment="1">
      <alignment horizontal="center" vertical="center" shrinkToFit="1"/>
    </xf>
    <xf numFmtId="0" fontId="119" fillId="4" borderId="19" xfId="0" applyFont="1" applyFill="1" applyBorder="1" applyAlignment="1">
      <alignment horizontal="center" vertical="center" shrinkToFit="1"/>
    </xf>
    <xf numFmtId="0" fontId="119" fillId="4" borderId="20" xfId="0" applyFont="1" applyFill="1" applyBorder="1" applyAlignment="1">
      <alignment horizontal="center" vertical="center" shrinkToFit="1"/>
    </xf>
    <xf numFmtId="0" fontId="186" fillId="19" borderId="0" xfId="0" applyFont="1" applyFill="1" applyBorder="1" applyAlignment="1">
      <alignment horizontal="left" wrapText="1" indent="1"/>
    </xf>
    <xf numFmtId="0" fontId="151" fillId="36" borderId="169" xfId="0" applyFont="1" applyFill="1" applyBorder="1" applyAlignment="1">
      <alignment horizontal="left" vertical="center"/>
    </xf>
    <xf numFmtId="0" fontId="141" fillId="36" borderId="169" xfId="0" applyFont="1" applyFill="1" applyBorder="1" applyAlignment="1">
      <alignment horizontal="left" vertical="center"/>
    </xf>
    <xf numFmtId="0" fontId="150" fillId="37" borderId="152" xfId="0" applyFont="1" applyFill="1" applyBorder="1" applyAlignment="1">
      <alignment horizontal="left"/>
    </xf>
    <xf numFmtId="0" fontId="150" fillId="37" borderId="153" xfId="0" applyFont="1" applyFill="1" applyBorder="1" applyAlignment="1">
      <alignment horizontal="left"/>
    </xf>
    <xf numFmtId="0" fontId="72" fillId="41" borderId="0" xfId="0" applyFont="1" applyFill="1" applyBorder="1" applyAlignment="1">
      <alignment horizontal="center" vertical="center" wrapText="1"/>
    </xf>
    <xf numFmtId="0" fontId="16" fillId="37" borderId="150" xfId="0" applyFont="1" applyFill="1" applyBorder="1" applyAlignment="1">
      <alignment horizontal="left" vertical="center"/>
    </xf>
    <xf numFmtId="0" fontId="116" fillId="26" borderId="0" xfId="0" applyFont="1" applyFill="1" applyBorder="1" applyAlignment="1">
      <alignment horizontal="left" vertical="top" wrapText="1"/>
    </xf>
    <xf numFmtId="0" fontId="30" fillId="26" borderId="0" xfId="0" applyFont="1" applyFill="1" applyBorder="1" applyAlignment="1">
      <alignment horizontal="left" vertical="center" wrapText="1" indent="2"/>
    </xf>
    <xf numFmtId="0" fontId="10" fillId="19" borderId="5" xfId="0" applyFont="1" applyFill="1" applyBorder="1" applyAlignment="1">
      <alignment horizontal="center" vertical="center"/>
    </xf>
    <xf numFmtId="0" fontId="10" fillId="19" borderId="10" xfId="0" applyFont="1" applyFill="1" applyBorder="1" applyAlignment="1">
      <alignment horizontal="center" vertical="center"/>
    </xf>
    <xf numFmtId="0" fontId="30" fillId="3" borderId="0" xfId="0" applyFont="1" applyFill="1" applyBorder="1" applyAlignment="1">
      <alignment horizontal="left" vertical="center" wrapText="1" indent="2"/>
    </xf>
    <xf numFmtId="0" fontId="30" fillId="5" borderId="0" xfId="0" applyFont="1" applyFill="1" applyBorder="1" applyAlignment="1">
      <alignment horizontal="left" vertical="center" wrapText="1" indent="2"/>
    </xf>
    <xf numFmtId="0" fontId="89" fillId="4" borderId="3" xfId="0" applyFont="1" applyFill="1" applyBorder="1" applyAlignment="1">
      <alignment horizontal="center" vertical="center"/>
    </xf>
    <xf numFmtId="0" fontId="89" fillId="4" borderId="13" xfId="0" applyFont="1" applyFill="1" applyBorder="1" applyAlignment="1">
      <alignment horizontal="center" vertical="center"/>
    </xf>
    <xf numFmtId="0" fontId="89" fillId="4" borderId="4" xfId="0" applyFont="1" applyFill="1" applyBorder="1" applyAlignment="1">
      <alignment horizontal="center" vertical="center"/>
    </xf>
    <xf numFmtId="0" fontId="118" fillId="26" borderId="0" xfId="0" applyFont="1" applyFill="1" applyBorder="1" applyAlignment="1">
      <alignment horizontal="center" vertical="center" wrapText="1"/>
    </xf>
    <xf numFmtId="0" fontId="120" fillId="26" borderId="0" xfId="0" applyFont="1" applyFill="1" applyBorder="1" applyAlignment="1">
      <alignment horizontal="center" vertical="center" wrapText="1"/>
    </xf>
    <xf numFmtId="0" fontId="119" fillId="9" borderId="0" xfId="0" applyFont="1" applyFill="1" applyBorder="1" applyAlignment="1">
      <alignment horizontal="left" vertical="center" wrapText="1"/>
    </xf>
    <xf numFmtId="0" fontId="89" fillId="4" borderId="5" xfId="0" applyFont="1" applyFill="1" applyBorder="1" applyAlignment="1">
      <alignment horizontal="center" vertical="center" wrapText="1"/>
    </xf>
    <xf numFmtId="0" fontId="89" fillId="4" borderId="6" xfId="0" applyFont="1" applyFill="1" applyBorder="1" applyAlignment="1">
      <alignment horizontal="center" vertical="center" wrapText="1"/>
    </xf>
    <xf numFmtId="0" fontId="89" fillId="4" borderId="7" xfId="0" applyFont="1" applyFill="1" applyBorder="1" applyAlignment="1">
      <alignment horizontal="center" vertical="center" wrapText="1"/>
    </xf>
    <xf numFmtId="0" fontId="89" fillId="4" borderId="10" xfId="0" applyFont="1" applyFill="1" applyBorder="1" applyAlignment="1">
      <alignment horizontal="center" vertical="center" wrapText="1"/>
    </xf>
    <xf numFmtId="0" fontId="89" fillId="4" borderId="11" xfId="0" applyFont="1" applyFill="1" applyBorder="1" applyAlignment="1">
      <alignment horizontal="center" vertical="center" wrapText="1"/>
    </xf>
    <xf numFmtId="0" fontId="89" fillId="4" borderId="12" xfId="0" applyFont="1" applyFill="1" applyBorder="1" applyAlignment="1">
      <alignment horizontal="center" vertical="center" wrapText="1"/>
    </xf>
    <xf numFmtId="0" fontId="139" fillId="9" borderId="0" xfId="0" applyFont="1" applyFill="1" applyBorder="1" applyAlignment="1">
      <alignment horizontal="left" vertical="center" wrapText="1"/>
    </xf>
    <xf numFmtId="0" fontId="125" fillId="13" borderId="63" xfId="0" applyFont="1" applyFill="1" applyBorder="1" applyAlignment="1">
      <alignment horizontal="center" vertical="center"/>
    </xf>
    <xf numFmtId="0" fontId="125" fillId="13" borderId="64" xfId="0" applyFont="1" applyFill="1" applyBorder="1" applyAlignment="1">
      <alignment horizontal="center" vertical="center"/>
    </xf>
    <xf numFmtId="0" fontId="125" fillId="13" borderId="65" xfId="0" applyFont="1" applyFill="1" applyBorder="1" applyAlignment="1">
      <alignment horizontal="center" vertical="center"/>
    </xf>
    <xf numFmtId="0" fontId="51" fillId="13" borderId="66" xfId="0" applyFont="1" applyFill="1" applyBorder="1" applyAlignment="1">
      <alignment horizontal="center" vertical="top"/>
    </xf>
    <xf numFmtId="0" fontId="51" fillId="13" borderId="67" xfId="0" applyFont="1" applyFill="1" applyBorder="1" applyAlignment="1">
      <alignment horizontal="center" vertical="top"/>
    </xf>
    <xf numFmtId="0" fontId="51" fillId="13" borderId="68" xfId="0" applyFont="1" applyFill="1" applyBorder="1" applyAlignment="1">
      <alignment horizontal="center" vertical="top"/>
    </xf>
    <xf numFmtId="0" fontId="108" fillId="7" borderId="54" xfId="0" applyFont="1" applyFill="1" applyBorder="1" applyAlignment="1">
      <alignment horizontal="center" vertical="center" wrapText="1"/>
    </xf>
    <xf numFmtId="0" fontId="108" fillId="7" borderId="55" xfId="0" applyFont="1" applyFill="1" applyBorder="1" applyAlignment="1">
      <alignment horizontal="center" vertical="center" wrapText="1"/>
    </xf>
    <xf numFmtId="0" fontId="108" fillId="7" borderId="56" xfId="0" applyFont="1" applyFill="1" applyBorder="1" applyAlignment="1">
      <alignment horizontal="center" vertical="center" wrapText="1"/>
    </xf>
    <xf numFmtId="0" fontId="108" fillId="7" borderId="57" xfId="0" applyFont="1" applyFill="1" applyBorder="1" applyAlignment="1">
      <alignment horizontal="center" vertical="center" wrapText="1"/>
    </xf>
    <xf numFmtId="0" fontId="108" fillId="7" borderId="58" xfId="0" applyFont="1" applyFill="1" applyBorder="1" applyAlignment="1">
      <alignment horizontal="center" vertical="center" wrapText="1"/>
    </xf>
    <xf numFmtId="0" fontId="108" fillId="7" borderId="59" xfId="0" applyFont="1" applyFill="1" applyBorder="1" applyAlignment="1">
      <alignment horizontal="center" vertical="center" wrapText="1"/>
    </xf>
    <xf numFmtId="0" fontId="107" fillId="35" borderId="122" xfId="3" applyFont="1" applyFill="1" applyBorder="1" applyAlignment="1">
      <alignment horizontal="center" vertical="center" wrapText="1"/>
    </xf>
    <xf numFmtId="0" fontId="107" fillId="35" borderId="123" xfId="3" applyFont="1" applyFill="1" applyBorder="1" applyAlignment="1">
      <alignment horizontal="center" vertical="center" wrapText="1"/>
    </xf>
    <xf numFmtId="0" fontId="107" fillId="35" borderId="57" xfId="3" applyFont="1" applyFill="1" applyBorder="1" applyAlignment="1">
      <alignment horizontal="center" vertical="center" wrapText="1"/>
    </xf>
    <xf numFmtId="0" fontId="107" fillId="35" borderId="124" xfId="3" applyFont="1" applyFill="1" applyBorder="1" applyAlignment="1">
      <alignment horizontal="center" vertical="center" wrapText="1"/>
    </xf>
    <xf numFmtId="0" fontId="107" fillId="35" borderId="125" xfId="3" applyFont="1" applyFill="1" applyBorder="1" applyAlignment="1">
      <alignment horizontal="center" vertical="center" wrapText="1"/>
    </xf>
    <xf numFmtId="0" fontId="107" fillId="35" borderId="126" xfId="3" applyFont="1" applyFill="1" applyBorder="1" applyAlignment="1">
      <alignment horizontal="center" vertical="center" wrapText="1"/>
    </xf>
    <xf numFmtId="0" fontId="108" fillId="7" borderId="142" xfId="0" applyFont="1" applyFill="1" applyBorder="1" applyAlignment="1">
      <alignment horizontal="center" vertical="center" wrapText="1"/>
    </xf>
    <xf numFmtId="0" fontId="108" fillId="7" borderId="143" xfId="0" applyFont="1" applyFill="1" applyBorder="1" applyAlignment="1">
      <alignment horizontal="center" vertical="center" wrapText="1"/>
    </xf>
    <xf numFmtId="0" fontId="109" fillId="35" borderId="0" xfId="0" applyFont="1" applyFill="1" applyBorder="1" applyAlignment="1">
      <alignment horizontal="center" vertical="center" wrapText="1"/>
    </xf>
    <xf numFmtId="0" fontId="157" fillId="38" borderId="0" xfId="0" applyFont="1" applyFill="1" applyBorder="1" applyAlignment="1">
      <alignment horizontal="left" vertical="top" wrapText="1"/>
    </xf>
    <xf numFmtId="0" fontId="162" fillId="39" borderId="155" xfId="4" applyFont="1" applyFill="1" applyBorder="1" applyAlignment="1">
      <alignment horizontal="center" vertical="center" wrapText="1"/>
    </xf>
    <xf numFmtId="0" fontId="162" fillId="39" borderId="156" xfId="4" applyFont="1" applyFill="1" applyBorder="1" applyAlignment="1">
      <alignment horizontal="center" vertical="center" wrapText="1"/>
    </xf>
    <xf numFmtId="0" fontId="162" fillId="39" borderId="157" xfId="4" applyFont="1" applyFill="1" applyBorder="1" applyAlignment="1">
      <alignment horizontal="center" vertical="center" wrapText="1"/>
    </xf>
    <xf numFmtId="0" fontId="169" fillId="38" borderId="0" xfId="0" applyFont="1" applyFill="1" applyBorder="1" applyAlignment="1">
      <alignment horizontal="left" vertical="center"/>
    </xf>
    <xf numFmtId="0" fontId="16" fillId="37" borderId="145" xfId="0" applyFont="1" applyFill="1" applyBorder="1" applyAlignment="1">
      <alignment horizontal="left" vertical="center"/>
    </xf>
    <xf numFmtId="0" fontId="16" fillId="40" borderId="154" xfId="0" applyFont="1" applyFill="1" applyBorder="1" applyAlignment="1">
      <alignment horizontal="left" vertical="center"/>
    </xf>
    <xf numFmtId="0" fontId="142" fillId="38" borderId="0" xfId="0" applyFont="1" applyFill="1" applyBorder="1" applyAlignment="1">
      <alignment horizontal="left" vertical="top"/>
    </xf>
    <xf numFmtId="0" fontId="105" fillId="9" borderId="0" xfId="0" applyFont="1" applyFill="1" applyBorder="1" applyAlignment="1">
      <alignment horizontal="center" vertical="center" wrapText="1"/>
    </xf>
    <xf numFmtId="0" fontId="13" fillId="12" borderId="169" xfId="0" applyFont="1" applyFill="1" applyBorder="1" applyAlignment="1">
      <alignment horizontal="center" vertical="center"/>
    </xf>
    <xf numFmtId="0" fontId="13" fillId="44" borderId="169" xfId="0" applyFont="1" applyFill="1" applyBorder="1" applyAlignment="1">
      <alignment horizontal="center"/>
    </xf>
    <xf numFmtId="0" fontId="9" fillId="42" borderId="163" xfId="0" applyFont="1" applyFill="1" applyBorder="1"/>
    <xf numFmtId="0" fontId="9" fillId="42" borderId="0" xfId="0" applyFont="1" applyFill="1" applyBorder="1"/>
    <xf numFmtId="0" fontId="9" fillId="42" borderId="164" xfId="0" applyFont="1" applyFill="1" applyBorder="1"/>
    <xf numFmtId="0" fontId="218" fillId="42" borderId="0" xfId="0" applyFont="1" applyFill="1" applyAlignment="1">
      <alignment vertical="center"/>
    </xf>
    <xf numFmtId="0" fontId="218" fillId="42" borderId="0" xfId="0" applyFont="1" applyFill="1" applyAlignment="1">
      <alignment horizontal="left" vertical="center" indent="2"/>
    </xf>
    <xf numFmtId="0" fontId="220" fillId="9" borderId="0" xfId="0" applyFont="1" applyFill="1" applyBorder="1"/>
    <xf numFmtId="0" fontId="215" fillId="44" borderId="169" xfId="0" applyFont="1" applyFill="1" applyBorder="1" applyAlignment="1">
      <alignment horizontal="center" vertical="center"/>
    </xf>
    <xf numFmtId="0" fontId="101" fillId="42" borderId="161" xfId="0" applyFont="1" applyFill="1" applyBorder="1" applyAlignment="1">
      <alignment horizontal="left"/>
    </xf>
    <xf numFmtId="0" fontId="221" fillId="12" borderId="169" xfId="0" applyFont="1" applyFill="1" applyBorder="1" applyAlignment="1">
      <alignment vertical="center"/>
    </xf>
    <xf numFmtId="0" fontId="221" fillId="12" borderId="169" xfId="0" applyFont="1" applyFill="1" applyBorder="1" applyAlignment="1">
      <alignment horizontal="left" vertical="center"/>
    </xf>
    <xf numFmtId="14" fontId="224" fillId="4" borderId="0" xfId="0" applyNumberFormat="1" applyFont="1" applyFill="1"/>
    <xf numFmtId="0" fontId="9" fillId="44" borderId="159" xfId="0" applyFont="1" applyFill="1" applyBorder="1"/>
    <xf numFmtId="0" fontId="105" fillId="44" borderId="0" xfId="0" applyFont="1" applyFill="1" applyBorder="1" applyAlignment="1">
      <alignment horizontal="left" vertical="center" wrapText="1"/>
    </xf>
    <xf numFmtId="0" fontId="9" fillId="44" borderId="158" xfId="0" applyFont="1" applyFill="1" applyBorder="1"/>
    <xf numFmtId="165" fontId="105" fillId="38" borderId="0" xfId="0" applyNumberFormat="1" applyFont="1" applyFill="1" applyBorder="1" applyAlignment="1">
      <alignment horizontal="left" vertical="top" indent="1"/>
    </xf>
    <xf numFmtId="165" fontId="225" fillId="38" borderId="0" xfId="0" applyNumberFormat="1" applyFont="1" applyFill="1" applyBorder="1" applyAlignment="1">
      <alignment horizontal="left" vertical="top" indent="2"/>
    </xf>
    <xf numFmtId="165" fontId="105" fillId="38" borderId="0" xfId="0" applyNumberFormat="1" applyFont="1" applyFill="1" applyBorder="1" applyAlignment="1">
      <alignment horizontal="left" vertical="center"/>
    </xf>
    <xf numFmtId="165" fontId="178" fillId="38" borderId="0" xfId="0" applyNumberFormat="1" applyFont="1" applyFill="1" applyBorder="1" applyAlignment="1">
      <alignment horizontal="left" vertical="top" indent="1"/>
    </xf>
    <xf numFmtId="165" fontId="157" fillId="38" borderId="0" xfId="0" applyNumberFormat="1" applyFont="1" applyFill="1" applyBorder="1" applyAlignment="1">
      <alignment horizontal="left" vertical="center" indent="1"/>
    </xf>
    <xf numFmtId="0" fontId="157" fillId="38" borderId="0" xfId="0" applyFont="1" applyFill="1" applyBorder="1" applyAlignment="1">
      <alignment horizontal="left" vertical="top"/>
    </xf>
    <xf numFmtId="0" fontId="189" fillId="38" borderId="0" xfId="0" applyFont="1" applyFill="1" applyBorder="1" applyAlignment="1">
      <alignment horizontal="left" vertical="top"/>
    </xf>
    <xf numFmtId="165" fontId="178" fillId="38" borderId="0" xfId="0" applyNumberFormat="1" applyFont="1" applyFill="1" applyBorder="1" applyAlignment="1">
      <alignment horizontal="left" vertical="center" indent="1"/>
    </xf>
    <xf numFmtId="165" fontId="226" fillId="38" borderId="0" xfId="0" applyNumberFormat="1" applyFont="1" applyFill="1" applyBorder="1" applyAlignment="1">
      <alignment horizontal="left" indent="1"/>
    </xf>
    <xf numFmtId="165" fontId="227" fillId="38" borderId="0" xfId="0" applyNumberFormat="1" applyFont="1" applyFill="1" applyBorder="1" applyAlignment="1">
      <alignment horizontal="center" vertical="center"/>
    </xf>
    <xf numFmtId="165" fontId="230" fillId="38" borderId="0" xfId="4" applyNumberFormat="1" applyFont="1" applyFill="1" applyBorder="1" applyAlignment="1">
      <alignment horizontal="center" vertical="center"/>
    </xf>
    <xf numFmtId="0" fontId="160" fillId="43" borderId="176" xfId="4" applyFont="1" applyFill="1" applyBorder="1" applyAlignment="1">
      <alignment horizontal="center" vertical="center"/>
    </xf>
    <xf numFmtId="0" fontId="160" fillId="43" borderId="175" xfId="4" applyFont="1" applyFill="1" applyBorder="1" applyAlignment="1">
      <alignment horizontal="center" vertical="center"/>
    </xf>
    <xf numFmtId="0" fontId="160" fillId="43" borderId="177" xfId="4" applyFont="1" applyFill="1" applyBorder="1" applyAlignment="1">
      <alignment horizontal="center" vertical="center"/>
    </xf>
    <xf numFmtId="0" fontId="233" fillId="42" borderId="178" xfId="4" applyFont="1" applyFill="1" applyBorder="1" applyAlignment="1">
      <alignment horizontal="center" vertical="top"/>
    </xf>
    <xf numFmtId="0" fontId="233" fillId="42" borderId="179" xfId="4" applyFont="1" applyFill="1" applyBorder="1" applyAlignment="1">
      <alignment horizontal="center" vertical="top"/>
    </xf>
    <xf numFmtId="0" fontId="233" fillId="42" borderId="180" xfId="4" applyFont="1" applyFill="1" applyBorder="1" applyAlignment="1">
      <alignment horizontal="center" vertical="top"/>
    </xf>
  </cellXfs>
  <cellStyles count="5">
    <cellStyle name="Bad" xfId="3" builtinId="27"/>
    <cellStyle name="Hyperlink" xfId="4" builtinId="8"/>
    <cellStyle name="Normal" xfId="0" builtinId="0"/>
    <cellStyle name="Normal 2" xfId="2" xr:uid="{00000000-0005-0000-0000-000003000000}"/>
    <cellStyle name="Percent" xfId="1" builtinId="5"/>
  </cellStyles>
  <dxfs count="68">
    <dxf>
      <font>
        <color rgb="FF0070C0"/>
      </font>
      <fill>
        <patternFill patternType="mediumGray">
          <fgColor theme="8" tint="0.79998168889431442"/>
          <bgColor auto="1"/>
        </patternFill>
      </fill>
      <border>
        <left style="thin">
          <color rgb="FF002060"/>
        </left>
        <right style="thin">
          <color rgb="FF002060"/>
        </right>
        <top style="thin">
          <color rgb="FF002060"/>
        </top>
        <bottom style="thin">
          <color rgb="FF002060"/>
        </bottom>
      </border>
    </dxf>
    <dxf>
      <font>
        <color rgb="FFC00000"/>
      </font>
      <fill>
        <patternFill patternType="mediumGray">
          <fgColor rgb="FFFFCCCC"/>
        </patternFill>
      </fill>
      <border>
        <left style="thin">
          <color rgb="FF780000"/>
        </left>
        <right style="thin">
          <color rgb="FF780000"/>
        </right>
        <top style="thin">
          <color rgb="FF780000"/>
        </top>
        <bottom style="thin">
          <color rgb="FF780000"/>
        </bottom>
      </border>
    </dxf>
    <dxf>
      <font>
        <color rgb="FF0070C0"/>
      </font>
      <fill>
        <patternFill patternType="mediumGray">
          <fgColor theme="8" tint="0.79998168889431442"/>
          <bgColor auto="1"/>
        </patternFill>
      </fill>
    </dxf>
    <dxf>
      <font>
        <color rgb="FFC00000"/>
      </font>
      <fill>
        <patternFill patternType="mediumGray">
          <fgColor rgb="FFFFCCCC"/>
        </patternFill>
      </fill>
    </dxf>
    <dxf>
      <font>
        <b/>
        <i/>
        <color theme="1" tint="0.499984740745262"/>
      </font>
    </dxf>
    <dxf>
      <fill>
        <patternFill>
          <bgColor theme="1"/>
        </patternFill>
      </fill>
    </dxf>
    <dxf>
      <fill>
        <patternFill>
          <bgColor theme="1"/>
        </patternFill>
      </fill>
    </dxf>
    <dxf>
      <fill>
        <patternFill>
          <bgColor theme="9" tint="-0.24994659260841701"/>
        </patternFill>
      </fill>
    </dxf>
    <dxf>
      <fill>
        <patternFill>
          <bgColor rgb="FF007846"/>
        </patternFill>
      </fill>
    </dxf>
    <dxf>
      <fill>
        <patternFill>
          <bgColor theme="9" tint="-0.24994659260841701"/>
        </patternFill>
      </fill>
    </dxf>
    <dxf>
      <fill>
        <patternFill>
          <bgColor rgb="FF007846"/>
        </patternFill>
      </fill>
    </dxf>
    <dxf>
      <font>
        <color theme="0"/>
      </font>
    </dxf>
    <dxf>
      <font>
        <b/>
        <i val="0"/>
        <color rgb="FF009641"/>
      </font>
      <border>
        <left style="thin">
          <color rgb="FF009641"/>
        </left>
        <right style="thin">
          <color rgb="FF009641"/>
        </right>
        <top style="thin">
          <color rgb="FF009641"/>
        </top>
        <bottom style="thin">
          <color rgb="FF009641"/>
        </bottom>
      </border>
    </dxf>
    <dxf>
      <font>
        <b/>
        <i val="0"/>
      </font>
    </dxf>
    <dxf>
      <font>
        <b/>
        <i val="0"/>
        <color rgb="FF660066"/>
      </font>
      <fill>
        <patternFill>
          <bgColor theme="9" tint="0.79998168889431442"/>
        </patternFill>
      </fill>
    </dxf>
    <dxf>
      <font>
        <b/>
        <i val="0"/>
        <color rgb="FF7030A0"/>
      </font>
    </dxf>
    <dxf>
      <font>
        <b/>
        <i val="0"/>
        <color rgb="FF7030A0"/>
      </font>
    </dxf>
    <dxf>
      <font>
        <b/>
        <i val="0"/>
        <color rgb="FF7030A0"/>
      </font>
    </dxf>
    <dxf>
      <font>
        <b/>
        <i val="0"/>
        <strike val="0"/>
        <color theme="0" tint="-0.499984740745262"/>
      </font>
      <border>
        <left style="thin">
          <color rgb="FF7030A0"/>
        </left>
        <right style="thin">
          <color rgb="FF7030A0"/>
        </right>
        <top style="thin">
          <color rgb="FF7030A0"/>
        </top>
        <bottom style="thin">
          <color rgb="FF7030A0"/>
        </bottom>
        <vertical/>
        <horizontal/>
      </border>
    </dxf>
    <dxf>
      <font>
        <color theme="7" tint="0.79998168889431442"/>
      </font>
      <fill>
        <patternFill>
          <bgColor theme="9" tint="-0.499984740745262"/>
        </patternFill>
      </fill>
    </dxf>
    <dxf>
      <font>
        <color theme="7" tint="0.79998168889431442"/>
      </font>
      <fill>
        <patternFill>
          <bgColor rgb="FF66006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D2FFE6"/>
      </font>
      <fill>
        <patternFill>
          <bgColor rgb="FF007846"/>
        </patternFill>
      </fill>
    </dxf>
    <dxf>
      <font>
        <b/>
        <i val="0"/>
        <color theme="1" tint="0.499984740745262"/>
      </font>
    </dxf>
    <dxf>
      <font>
        <color theme="1" tint="0.499984740745262"/>
      </font>
    </dxf>
    <dxf>
      <font>
        <strike val="0"/>
        <color theme="7" tint="0.79998168889431442"/>
      </font>
      <fill>
        <patternFill>
          <fgColor auto="1"/>
          <bgColor theme="1"/>
        </patternFill>
      </fill>
    </dxf>
    <dxf>
      <font>
        <strike val="0"/>
        <color theme="7" tint="0.79998168889431442"/>
      </font>
      <fill>
        <patternFill>
          <fgColor auto="1"/>
          <bgColor theme="1"/>
        </patternFill>
      </fill>
    </dxf>
    <dxf>
      <font>
        <strike val="0"/>
        <color theme="7" tint="0.79998168889431442"/>
      </font>
      <fill>
        <patternFill>
          <bgColor theme="1"/>
        </patternFill>
      </fill>
    </dxf>
    <dxf>
      <font>
        <b/>
        <i val="0"/>
        <strike val="0"/>
        <color theme="0" tint="-0.499984740745262"/>
      </font>
      <border>
        <left style="thin">
          <color rgb="FF7030A0"/>
        </left>
        <right style="thin">
          <color rgb="FF7030A0"/>
        </right>
        <top style="thin">
          <color rgb="FF7030A0"/>
        </top>
        <bottom style="thin">
          <color rgb="FF7030A0"/>
        </bottom>
        <vertical/>
        <horizontal/>
      </border>
    </dxf>
    <dxf>
      <font>
        <color theme="7" tint="0.79998168889431442"/>
      </font>
      <fill>
        <patternFill>
          <bgColor theme="1"/>
        </patternFill>
      </fill>
      <border>
        <left/>
        <right/>
        <top style="thin">
          <color theme="7" tint="-0.24994659260841701"/>
        </top>
        <bottom/>
      </border>
    </dxf>
  </dxfs>
  <tableStyles count="0" defaultTableStyle="TableStyleMedium2" defaultPivotStyle="PivotStyleLight16"/>
  <colors>
    <mruColors>
      <color rgb="FF64FFA5"/>
      <color rgb="FFE1FFEB"/>
      <color rgb="FF00823C"/>
      <color rgb="FF4B2364"/>
      <color rgb="FFB905FF"/>
      <color rgb="FFD264FF"/>
      <color rgb="FF1E5A28"/>
      <color rgb="FFF0CDFF"/>
      <color rgb="FFEBDCFF"/>
      <color rgb="FF2814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P!A1425:N1515"/><Relationship Id="rId3" Type="http://schemas.openxmlformats.org/officeDocument/2006/relationships/image" Target="../media/image3.png"/><Relationship Id="rId7" Type="http://schemas.openxmlformats.org/officeDocument/2006/relationships/hyperlink" Target="#HP!A1331:N1424"/><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P!A1238:N1330"/><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hyperlink" Target="https://www.valuerelating.com/value-politics" TargetMode="External"/><Relationship Id="rId13" Type="http://schemas.openxmlformats.org/officeDocument/2006/relationships/hyperlink" Target="https://www.valuerelating.com/" TargetMode="External"/><Relationship Id="rId3" Type="http://schemas.openxmlformats.org/officeDocument/2006/relationships/image" Target="../media/image6.jpeg"/><Relationship Id="rId7" Type="http://schemas.openxmlformats.org/officeDocument/2006/relationships/hyperlink" Target="https://www.valuerelating.com/bookings-checkout/value-politics-intro" TargetMode="External"/><Relationship Id="rId12" Type="http://schemas.openxmlformats.org/officeDocument/2006/relationships/hyperlink" Target="https://www.valuerelating.com/ipm" TargetMode="External"/><Relationship Id="rId17" Type="http://schemas.openxmlformats.org/officeDocument/2006/relationships/hyperlink" Target="#campaign!A36:AB113"/><Relationship Id="rId2" Type="http://schemas.openxmlformats.org/officeDocument/2006/relationships/hyperlink" Target="https://www.valuerelating.com/about" TargetMode="External"/><Relationship Id="rId16" Type="http://schemas.openxmlformats.org/officeDocument/2006/relationships/hyperlink" Target="#campaign!A196:AB235"/><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hyperlink" Target="https://www.valuerelating.com/bookings-checkout/winning-hp" TargetMode="External"/><Relationship Id="rId5" Type="http://schemas.openxmlformats.org/officeDocument/2006/relationships/hyperlink" Target="#HP!A1:N1"/><Relationship Id="rId15" Type="http://schemas.openxmlformats.org/officeDocument/2006/relationships/hyperlink" Target="#campaign!A114:AB195"/><Relationship Id="rId10" Type="http://schemas.openxmlformats.org/officeDocument/2006/relationships/hyperlink" Target="https://www.valuerelating.com/bookings-checkout/applying-hp" TargetMode="External"/><Relationship Id="rId4" Type="http://schemas.openxmlformats.org/officeDocument/2006/relationships/hyperlink" Target="https://www.valuerelating.com" TargetMode="External"/><Relationship Id="rId9" Type="http://schemas.openxmlformats.org/officeDocument/2006/relationships/hyperlink" Target="https://www.valuerelating.com/bookings-checkout/learning-hp" TargetMode="External"/><Relationship Id="rId1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15240</xdr:colOff>
      <xdr:row>653</xdr:row>
      <xdr:rowOff>83840</xdr:rowOff>
    </xdr:from>
    <xdr:to>
      <xdr:col>12</xdr:col>
      <xdr:colOff>480060</xdr:colOff>
      <xdr:row>692</xdr:row>
      <xdr:rowOff>60968</xdr:rowOff>
    </xdr:to>
    <xdr:grpSp>
      <xdr:nvGrpSpPr>
        <xdr:cNvPr id="33" name="Group 32">
          <a:extLst>
            <a:ext uri="{FF2B5EF4-FFF2-40B4-BE49-F238E27FC236}">
              <a16:creationId xmlns:a16="http://schemas.microsoft.com/office/drawing/2014/main" id="{68BA3A5F-66B1-49C0-82AC-F82F4171BF35}"/>
            </a:ext>
          </a:extLst>
        </xdr:cNvPr>
        <xdr:cNvGrpSpPr/>
      </xdr:nvGrpSpPr>
      <xdr:grpSpPr>
        <a:xfrm>
          <a:off x="129540" y="128625620"/>
          <a:ext cx="5996940" cy="6911328"/>
          <a:chOff x="76200" y="102595681"/>
          <a:chExt cx="5913120" cy="6951626"/>
        </a:xfrm>
      </xdr:grpSpPr>
      <xdr:grpSp>
        <xdr:nvGrpSpPr>
          <xdr:cNvPr id="882" name="Group 881">
            <a:extLst>
              <a:ext uri="{FF2B5EF4-FFF2-40B4-BE49-F238E27FC236}">
                <a16:creationId xmlns:a16="http://schemas.microsoft.com/office/drawing/2014/main" id="{00000000-0008-0000-0000-000072030000}"/>
              </a:ext>
            </a:extLst>
          </xdr:cNvPr>
          <xdr:cNvGrpSpPr>
            <a:grpSpLocks noChangeAspect="1"/>
          </xdr:cNvGrpSpPr>
        </xdr:nvGrpSpPr>
        <xdr:grpSpPr>
          <a:xfrm>
            <a:off x="76200" y="102595681"/>
            <a:ext cx="5913120" cy="6951626"/>
            <a:chOff x="-304800" y="30807660"/>
            <a:chExt cx="11826240" cy="13903251"/>
          </a:xfrm>
        </xdr:grpSpPr>
        <xdr:sp macro="" textlink="">
          <xdr:nvSpPr>
            <xdr:cNvPr id="883" name="yellow separator">
              <a:extLst>
                <a:ext uri="{FF2B5EF4-FFF2-40B4-BE49-F238E27FC236}">
                  <a16:creationId xmlns:a16="http://schemas.microsoft.com/office/drawing/2014/main" id="{00000000-0008-0000-0000-000073030000}"/>
                </a:ext>
              </a:extLst>
            </xdr:cNvPr>
            <xdr:cNvSpPr/>
          </xdr:nvSpPr>
          <xdr:spPr>
            <a:xfrm>
              <a:off x="-304800" y="30807660"/>
              <a:ext cx="11826240" cy="13903251"/>
            </a:xfrm>
            <a:prstGeom prst="rect">
              <a:avLst/>
            </a:prstGeom>
            <a:gradFill flip="none" rotWithShape="1">
              <a:gsLst>
                <a:gs pos="56000">
                  <a:srgbClr val="EBDCFF"/>
                </a:gs>
                <a:gs pos="100000">
                  <a:srgbClr val="FFCCCC"/>
                </a:gs>
                <a:gs pos="1000">
                  <a:schemeClr val="accent5">
                    <a:lumMod val="20000"/>
                    <a:lumOff val="8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84331" tIns="42165" rIns="84331" bIns="42165"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568"/>
            </a:p>
          </xdr:txBody>
        </xdr:sp>
        <xdr:sp macro="" textlink="">
          <xdr:nvSpPr>
            <xdr:cNvPr id="884" name="Wider relationship">
              <a:extLst>
                <a:ext uri="{FF2B5EF4-FFF2-40B4-BE49-F238E27FC236}">
                  <a16:creationId xmlns:a16="http://schemas.microsoft.com/office/drawing/2014/main" id="{00000000-0008-0000-0000-000074030000}"/>
                </a:ext>
              </a:extLst>
            </xdr:cNvPr>
            <xdr:cNvSpPr txBox="1">
              <a:spLocks/>
            </xdr:cNvSpPr>
          </xdr:nvSpPr>
          <xdr:spPr>
            <a:xfrm>
              <a:off x="234782" y="30861440"/>
              <a:ext cx="5211950"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buNone/>
              </a:pPr>
              <a:r>
                <a:rPr lang="en-US" sz="1400" b="1" spc="50">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sym typeface="Wingdings" panose="05000000000000000000" pitchFamily="2" charset="2"/>
                </a:rPr>
                <a:t> </a:t>
              </a:r>
              <a:r>
                <a:rPr lang="en-US" sz="1400" b="1" spc="50">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rPr>
                <a:t>Wider relationships</a:t>
              </a:r>
            </a:p>
          </xdr:txBody>
        </xdr:sp>
        <xdr:sp macro="" textlink="">
          <xdr:nvSpPr>
            <xdr:cNvPr id="885" name="Deeper relationships">
              <a:extLst>
                <a:ext uri="{FF2B5EF4-FFF2-40B4-BE49-F238E27FC236}">
                  <a16:creationId xmlns:a16="http://schemas.microsoft.com/office/drawing/2014/main" id="{00000000-0008-0000-0000-000075030000}"/>
                </a:ext>
              </a:extLst>
            </xdr:cNvPr>
            <xdr:cNvSpPr txBox="1">
              <a:spLocks/>
            </xdr:cNvSpPr>
          </xdr:nvSpPr>
          <xdr:spPr>
            <a:xfrm>
              <a:off x="5758946" y="30861440"/>
              <a:ext cx="5230814"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rPr>
                <a:t>Deeper relationships </a:t>
              </a:r>
              <a:r>
                <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sym typeface="Wingdings" panose="05000000000000000000" pitchFamily="2" charset="2"/>
                </a:rPr>
                <a:t></a:t>
              </a:r>
              <a:endPar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endParaRPr>
            </a:p>
          </xdr:txBody>
        </xdr:sp>
        <xdr:sp macro="" textlink="">
          <xdr:nvSpPr>
            <xdr:cNvPr id="886" name="Rectangle: Rounded Corners 885">
              <a:extLst>
                <a:ext uri="{FF2B5EF4-FFF2-40B4-BE49-F238E27FC236}">
                  <a16:creationId xmlns:a16="http://schemas.microsoft.com/office/drawing/2014/main" id="{00000000-0008-0000-0000-000076030000}"/>
                </a:ext>
              </a:extLst>
            </xdr:cNvPr>
            <xdr:cNvSpPr/>
          </xdr:nvSpPr>
          <xdr:spPr>
            <a:xfrm>
              <a:off x="202398" y="31439680"/>
              <a:ext cx="10800884" cy="1906872"/>
            </a:xfrm>
            <a:prstGeom prst="roundRect">
              <a:avLst>
                <a:gd name="adj" fmla="val 6709"/>
              </a:avLst>
            </a:prstGeom>
            <a:gradFill flip="none" rotWithShape="1">
              <a:gsLst>
                <a:gs pos="0">
                  <a:srgbClr val="00B0F0"/>
                </a:gs>
                <a:gs pos="98701">
                  <a:srgbClr val="FF0000"/>
                </a:gs>
                <a:gs pos="40000">
                  <a:srgbClr val="CC66FF"/>
                </a:gs>
                <a:gs pos="50000">
                  <a:srgbClr val="DE51ED"/>
                </a:gs>
                <a:gs pos="60000">
                  <a:srgbClr val="FF33FF"/>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7" name="Arrow: Left-Right 886">
              <a:extLst>
                <a:ext uri="{FF2B5EF4-FFF2-40B4-BE49-F238E27FC236}">
                  <a16:creationId xmlns:a16="http://schemas.microsoft.com/office/drawing/2014/main" id="{00000000-0008-0000-0000-000077030000}"/>
                </a:ext>
              </a:extLst>
            </xdr:cNvPr>
            <xdr:cNvSpPr/>
          </xdr:nvSpPr>
          <xdr:spPr>
            <a:xfrm>
              <a:off x="-121918" y="31634256"/>
              <a:ext cx="11430000" cy="1509277"/>
            </a:xfrm>
            <a:prstGeom prst="leftRightArrow">
              <a:avLst>
                <a:gd name="adj1" fmla="val 86765"/>
                <a:gd name="adj2" fmla="val 16176"/>
              </a:avLst>
            </a:prstGeom>
            <a:gradFill flip="none" rotWithShape="1">
              <a:gsLst>
                <a:gs pos="0">
                  <a:srgbClr val="00B0F0"/>
                </a:gs>
                <a:gs pos="20000">
                  <a:srgbClr val="9BE5FF"/>
                </a:gs>
                <a:gs pos="100000">
                  <a:srgbClr val="FF0000"/>
                </a:gs>
                <a:gs pos="65000">
                  <a:srgbClr val="9BE5FF"/>
                </a:gs>
                <a:gs pos="35000">
                  <a:srgbClr val="FF99CC"/>
                </a:gs>
                <a:gs pos="50000">
                  <a:srgbClr val="F3D5FF"/>
                </a:gs>
                <a:gs pos="80000">
                  <a:srgbClr val="FF99CC"/>
                </a:gs>
              </a:gsLst>
              <a:lin ang="0" scaled="1"/>
              <a:tileRect/>
            </a:gradFill>
            <a:ln w="19050">
              <a:solidFill>
                <a:srgbClr val="FFB3FF"/>
              </a:solidFill>
            </a:ln>
            <a:effectLst>
              <a:outerShdw blurRad="63500" sx="102000" sy="102000" algn="ctr" rotWithShape="0">
                <a:srgbClr val="C204E2">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8" name="Arrow: Deep-focus">
              <a:extLst>
                <a:ext uri="{FF2B5EF4-FFF2-40B4-BE49-F238E27FC236}">
                  <a16:creationId xmlns:a16="http://schemas.microsoft.com/office/drawing/2014/main" id="{00000000-0008-0000-0000-000078030000}"/>
                </a:ext>
              </a:extLst>
            </xdr:cNvPr>
            <xdr:cNvSpPr/>
          </xdr:nvSpPr>
          <xdr:spPr>
            <a:xfrm>
              <a:off x="6987570" y="31380483"/>
              <a:ext cx="3840480" cy="365748"/>
            </a:xfrm>
            <a:prstGeom prst="homePlate">
              <a:avLst/>
            </a:prstGeom>
            <a:gradFill flip="none" rotWithShape="1">
              <a:gsLst>
                <a:gs pos="98701">
                  <a:srgbClr val="CC00CC"/>
                </a:gs>
                <a:gs pos="0">
                  <a:srgbClr val="960000"/>
                </a:gs>
                <a:gs pos="78000">
                  <a:srgbClr val="C00000"/>
                </a:gs>
              </a:gsLst>
              <a:lin ang="10800000" scaled="1"/>
              <a:tileRect/>
            </a:gradFill>
            <a:ln>
              <a:noFill/>
            </a:ln>
            <a:effectLst>
              <a:innerShdw blurRad="50800" dist="25400" dir="16200000">
                <a:schemeClr val="bg1"/>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lvl="1" algn="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social-needs </a:t>
              </a:r>
              <a:r>
                <a:rPr lang="en-US" sz="800" i="1">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less urgent than </a:t>
              </a: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self-needs</a:t>
              </a:r>
            </a:p>
          </xdr:txBody>
        </xdr:sp>
        <xdr:sp macro="" textlink="">
          <xdr:nvSpPr>
            <xdr:cNvPr id="889" name="Arrow: Wide-focus">
              <a:extLst>
                <a:ext uri="{FF2B5EF4-FFF2-40B4-BE49-F238E27FC236}">
                  <a16:creationId xmlns:a16="http://schemas.microsoft.com/office/drawing/2014/main" id="{00000000-0008-0000-0000-000079030000}"/>
                </a:ext>
              </a:extLst>
            </xdr:cNvPr>
            <xdr:cNvSpPr/>
          </xdr:nvSpPr>
          <xdr:spPr>
            <a:xfrm flipH="1">
              <a:off x="400730" y="31380688"/>
              <a:ext cx="3840480" cy="365748"/>
            </a:xfrm>
            <a:prstGeom prst="homePlate">
              <a:avLst/>
            </a:prstGeom>
            <a:gradFill flip="none" rotWithShape="1">
              <a:gsLst>
                <a:gs pos="98701">
                  <a:srgbClr val="CC00CC"/>
                </a:gs>
                <a:gs pos="0">
                  <a:srgbClr val="0070C0"/>
                </a:gs>
                <a:gs pos="78000">
                  <a:srgbClr val="7030A0"/>
                </a:gs>
              </a:gsLst>
              <a:lin ang="10800000" scaled="1"/>
              <a:tileRect/>
            </a:gradFill>
            <a:ln>
              <a:noFill/>
            </a:ln>
            <a:effectLst>
              <a:innerShdw blurRad="50800" dist="25400" dir="16200000">
                <a:schemeClr val="bg1"/>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lvl="1"/>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self-needs </a:t>
              </a:r>
              <a:r>
                <a:rPr lang="en-US" sz="800" i="1">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less urgent than </a:t>
              </a: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social-needs</a:t>
              </a:r>
            </a:p>
          </xdr:txBody>
        </xdr:sp>
        <xdr:sp macro="" textlink="">
          <xdr:nvSpPr>
            <xdr:cNvPr id="890" name="wide-yet-shallow">
              <a:extLst>
                <a:ext uri="{FF2B5EF4-FFF2-40B4-BE49-F238E27FC236}">
                  <a16:creationId xmlns:a16="http://schemas.microsoft.com/office/drawing/2014/main" id="{00000000-0008-0000-0000-00007A030000}"/>
                </a:ext>
              </a:extLst>
            </xdr:cNvPr>
            <xdr:cNvSpPr/>
          </xdr:nvSpPr>
          <xdr:spPr>
            <a:xfrm>
              <a:off x="845222" y="31918020"/>
              <a:ext cx="1417384"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005AA2"/>
                    </a:solidFill>
                    <a:prstDash val="solid"/>
                  </a:ln>
                  <a:solidFill>
                    <a:srgbClr val="00B0F0"/>
                  </a:solidFill>
                  <a:effectLst>
                    <a:glow rad="25400">
                      <a:schemeClr val="bg1"/>
                    </a:glow>
                    <a:innerShdw blurRad="114300">
                      <a:prstClr val="black"/>
                    </a:innerShdw>
                  </a:effectLst>
                  <a:latin typeface="Arial Narrow" panose="020B0606020202030204" pitchFamily="34" charset="0"/>
                </a:rPr>
                <a:t>wide-yet-shallow</a:t>
              </a:r>
            </a:p>
          </xdr:txBody>
        </xdr:sp>
        <xdr:sp macro="" textlink="">
          <xdr:nvSpPr>
            <xdr:cNvPr id="891" name="deep-yet-narrow">
              <a:extLst>
                <a:ext uri="{FF2B5EF4-FFF2-40B4-BE49-F238E27FC236}">
                  <a16:creationId xmlns:a16="http://schemas.microsoft.com/office/drawing/2014/main" id="{00000000-0008-0000-0000-00007B030000}"/>
                </a:ext>
              </a:extLst>
            </xdr:cNvPr>
            <xdr:cNvSpPr/>
          </xdr:nvSpPr>
          <xdr:spPr>
            <a:xfrm>
              <a:off x="8889410" y="31918020"/>
              <a:ext cx="1471048" cy="1206120"/>
            </a:xfrm>
            <a:prstGeom prst="rect">
              <a:avLst/>
            </a:prstGeom>
            <a:noFill/>
            <a:ln>
              <a:noFill/>
            </a:ln>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640000"/>
                    </a:solidFill>
                    <a:prstDash val="solid"/>
                  </a:ln>
                  <a:solidFill>
                    <a:srgbClr val="FF0000"/>
                  </a:solidFill>
                  <a:effectLst>
                    <a:glow rad="25400">
                      <a:schemeClr val="bg1"/>
                    </a:glow>
                    <a:innerShdw blurRad="114300">
                      <a:prstClr val="black"/>
                    </a:innerShdw>
                  </a:effectLst>
                  <a:latin typeface="Arial Narrow" panose="020B0606020202030204" pitchFamily="34" charset="0"/>
                </a:rPr>
                <a:t>deep-yet-narrow</a:t>
              </a:r>
            </a:p>
          </xdr:txBody>
        </xdr:sp>
        <xdr:sp macro="" textlink="">
          <xdr:nvSpPr>
            <xdr:cNvPr id="892" name="wide-then-deep">
              <a:extLst>
                <a:ext uri="{FF2B5EF4-FFF2-40B4-BE49-F238E27FC236}">
                  <a16:creationId xmlns:a16="http://schemas.microsoft.com/office/drawing/2014/main" id="{00000000-0008-0000-0000-00007C030000}"/>
                </a:ext>
              </a:extLst>
            </xdr:cNvPr>
            <xdr:cNvSpPr/>
          </xdr:nvSpPr>
          <xdr:spPr>
            <a:xfrm>
              <a:off x="2417528" y="31918020"/>
              <a:ext cx="1471048"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005AA2"/>
                    </a:solidFill>
                    <a:prstDash val="solid"/>
                  </a:ln>
                  <a:solidFill>
                    <a:srgbClr val="B7E4FF"/>
                  </a:solidFill>
                  <a:effectLst>
                    <a:glow rad="25400">
                      <a:schemeClr val="bg1"/>
                    </a:glow>
                    <a:innerShdw blurRad="114300">
                      <a:prstClr val="black"/>
                    </a:innerShdw>
                  </a:effectLst>
                  <a:latin typeface="Arial Narrow" panose="020B0606020202030204" pitchFamily="34" charset="0"/>
                </a:rPr>
                <a:t>wide-then-deep</a:t>
              </a:r>
            </a:p>
          </xdr:txBody>
        </xdr:sp>
        <xdr:sp macro="" textlink="">
          <xdr:nvSpPr>
            <xdr:cNvPr id="893" name="deep-then-wide">
              <a:extLst>
                <a:ext uri="{FF2B5EF4-FFF2-40B4-BE49-F238E27FC236}">
                  <a16:creationId xmlns:a16="http://schemas.microsoft.com/office/drawing/2014/main" id="{00000000-0008-0000-0000-00007D030000}"/>
                </a:ext>
              </a:extLst>
            </xdr:cNvPr>
            <xdr:cNvSpPr/>
          </xdr:nvSpPr>
          <xdr:spPr>
            <a:xfrm>
              <a:off x="7379910" y="31918020"/>
              <a:ext cx="1471048"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640000"/>
                    </a:solidFill>
                    <a:prstDash val="solid"/>
                  </a:ln>
                  <a:solidFill>
                    <a:srgbClr val="FFA3A3"/>
                  </a:solidFill>
                  <a:effectLst>
                    <a:glow rad="25400">
                      <a:schemeClr val="bg1"/>
                    </a:glow>
                    <a:innerShdw blurRad="114300">
                      <a:prstClr val="black"/>
                    </a:innerShdw>
                  </a:effectLst>
                  <a:latin typeface="Arial Narrow" panose="020B0606020202030204" pitchFamily="34" charset="0"/>
                </a:rPr>
                <a:t>deep-then-wide</a:t>
              </a:r>
            </a:p>
          </xdr:txBody>
        </xdr:sp>
        <xdr:sp macro="" textlink="">
          <xdr:nvSpPr>
            <xdr:cNvPr id="894" name="wide-and-deep">
              <a:extLst>
                <a:ext uri="{FF2B5EF4-FFF2-40B4-BE49-F238E27FC236}">
                  <a16:creationId xmlns:a16="http://schemas.microsoft.com/office/drawing/2014/main" id="{00000000-0008-0000-0000-00007E030000}"/>
                </a:ext>
              </a:extLst>
            </xdr:cNvPr>
            <xdr:cNvSpPr/>
          </xdr:nvSpPr>
          <xdr:spPr>
            <a:xfrm>
              <a:off x="4213250" y="31918020"/>
              <a:ext cx="1073774" cy="122136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7030A0"/>
                    </a:solidFill>
                    <a:prstDash val="solid"/>
                  </a:ln>
                  <a:solidFill>
                    <a:srgbClr val="CC66FF"/>
                  </a:solidFill>
                  <a:effectLst>
                    <a:glow rad="25400">
                      <a:schemeClr val="bg1"/>
                    </a:glow>
                    <a:innerShdw blurRad="114300">
                      <a:prstClr val="black"/>
                    </a:innerShdw>
                  </a:effectLst>
                  <a:latin typeface="Arial Narrow" panose="020B0606020202030204" pitchFamily="34" charset="0"/>
                </a:rPr>
                <a:t>wide-and-deep</a:t>
              </a:r>
            </a:p>
          </xdr:txBody>
        </xdr:sp>
        <xdr:sp macro="" textlink="">
          <xdr:nvSpPr>
            <xdr:cNvPr id="895" name="deep-and-wide">
              <a:extLst>
                <a:ext uri="{FF2B5EF4-FFF2-40B4-BE49-F238E27FC236}">
                  <a16:creationId xmlns:a16="http://schemas.microsoft.com/office/drawing/2014/main" id="{00000000-0008-0000-0000-00007F030000}"/>
                </a:ext>
              </a:extLst>
            </xdr:cNvPr>
            <xdr:cNvSpPr/>
          </xdr:nvSpPr>
          <xdr:spPr>
            <a:xfrm>
              <a:off x="6062284" y="31918020"/>
              <a:ext cx="981866" cy="122136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7030A0"/>
                    </a:solidFill>
                    <a:prstDash val="solid"/>
                  </a:ln>
                  <a:solidFill>
                    <a:srgbClr val="FF33FF"/>
                  </a:solidFill>
                  <a:effectLst>
                    <a:glow rad="25400">
                      <a:schemeClr val="bg1"/>
                    </a:glow>
                    <a:innerShdw blurRad="114300">
                      <a:prstClr val="black"/>
                    </a:innerShdw>
                  </a:effectLst>
                  <a:latin typeface="Arial Narrow" panose="020B0606020202030204" pitchFamily="34" charset="0"/>
                </a:rPr>
                <a:t>deep-and-wide</a:t>
              </a:r>
            </a:p>
          </xdr:txBody>
        </xdr:sp>
        <xdr:sp macro="" textlink="">
          <xdr:nvSpPr>
            <xdr:cNvPr id="896" name="DEEP-YET-NARROW">
              <a:extLst>
                <a:ext uri="{FF2B5EF4-FFF2-40B4-BE49-F238E27FC236}">
                  <a16:creationId xmlns:a16="http://schemas.microsoft.com/office/drawing/2014/main" id="{00000000-0008-0000-0000-000080030000}"/>
                </a:ext>
              </a:extLst>
            </xdr:cNvPr>
            <xdr:cNvSpPr txBox="1">
              <a:spLocks/>
            </xdr:cNvSpPr>
          </xdr:nvSpPr>
          <xdr:spPr>
            <a:xfrm>
              <a:off x="9048354" y="33329342"/>
              <a:ext cx="1126428" cy="1210698"/>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Prioritize deep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cohesion</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of familiar few, over inclusion of others</a:t>
              </a:r>
            </a:p>
          </xdr:txBody>
        </xdr:sp>
        <xdr:sp macro="" textlink="">
          <xdr:nvSpPr>
            <xdr:cNvPr id="897" name="DEEP-THEN-WIDE">
              <a:extLst>
                <a:ext uri="{FF2B5EF4-FFF2-40B4-BE49-F238E27FC236}">
                  <a16:creationId xmlns:a16="http://schemas.microsoft.com/office/drawing/2014/main" id="{00000000-0008-0000-0000-000081030000}"/>
                </a:ext>
              </a:extLst>
            </xdr:cNvPr>
            <xdr:cNvSpPr txBox="1">
              <a:spLocks/>
            </xdr:cNvSpPr>
          </xdr:nvSpPr>
          <xdr:spPr>
            <a:xfrm>
              <a:off x="7510468" y="33328926"/>
              <a:ext cx="1161092" cy="11607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Seek individual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freedoms</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then seek equality for others</a:t>
              </a:r>
            </a:p>
          </xdr:txBody>
        </xdr:sp>
        <xdr:sp macro="" textlink="">
          <xdr:nvSpPr>
            <xdr:cNvPr id="898" name="DEEP-AND-WIDE">
              <a:extLst>
                <a:ext uri="{FF2B5EF4-FFF2-40B4-BE49-F238E27FC236}">
                  <a16:creationId xmlns:a16="http://schemas.microsoft.com/office/drawing/2014/main" id="{00000000-0008-0000-0000-000082030000}"/>
                </a:ext>
              </a:extLst>
            </xdr:cNvPr>
            <xdr:cNvSpPr txBox="1">
              <a:spLocks/>
            </xdr:cNvSpPr>
          </xdr:nvSpPr>
          <xdr:spPr>
            <a:xfrm>
              <a:off x="4055266" y="33300988"/>
              <a:ext cx="3111816" cy="117015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10000"/>
                </a:lnSpc>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Experience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both</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social equality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personal freedom, inclusion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cohesion,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social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self needs</a:t>
              </a:r>
            </a:p>
          </xdr:txBody>
        </xdr:sp>
        <xdr:sp macro="" textlink="">
          <xdr:nvSpPr>
            <xdr:cNvPr id="899" name="WIDE-THEN-DEEP">
              <a:extLst>
                <a:ext uri="{FF2B5EF4-FFF2-40B4-BE49-F238E27FC236}">
                  <a16:creationId xmlns:a16="http://schemas.microsoft.com/office/drawing/2014/main" id="{00000000-0008-0000-0000-000083030000}"/>
                </a:ext>
              </a:extLst>
            </xdr:cNvPr>
            <xdr:cNvSpPr txBox="1">
              <a:spLocks/>
            </xdr:cNvSpPr>
          </xdr:nvSpPr>
          <xdr:spPr>
            <a:xfrm>
              <a:off x="2469710" y="33328316"/>
              <a:ext cx="1348100" cy="116080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Seek social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equality</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then seek individual freedoms</a:t>
              </a:r>
            </a:p>
          </xdr:txBody>
        </xdr:sp>
        <xdr:sp macro="" textlink="">
          <xdr:nvSpPr>
            <xdr:cNvPr id="900" name="WIDE-YET-SHALLOW">
              <a:extLst>
                <a:ext uri="{FF2B5EF4-FFF2-40B4-BE49-F238E27FC236}">
                  <a16:creationId xmlns:a16="http://schemas.microsoft.com/office/drawing/2014/main" id="{00000000-0008-0000-0000-000084030000}"/>
                </a:ext>
              </a:extLst>
            </xdr:cNvPr>
            <xdr:cNvSpPr txBox="1">
              <a:spLocks/>
            </xdr:cNvSpPr>
          </xdr:nvSpPr>
          <xdr:spPr>
            <a:xfrm>
              <a:off x="990700" y="33329342"/>
              <a:ext cx="1126428" cy="105489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Prioritize wide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inclusion</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of all, over close-knit cohesion</a:t>
              </a:r>
            </a:p>
          </xdr:txBody>
        </xdr:sp>
        <xdr:sp macro="" textlink="">
          <xdr:nvSpPr>
            <xdr:cNvPr id="901" name="Focus more on social equality">
              <a:extLst>
                <a:ext uri="{FF2B5EF4-FFF2-40B4-BE49-F238E27FC236}">
                  <a16:creationId xmlns:a16="http://schemas.microsoft.com/office/drawing/2014/main" id="{00000000-0008-0000-0000-000085030000}"/>
                </a:ext>
              </a:extLst>
            </xdr:cNvPr>
            <xdr:cNvSpPr txBox="1"/>
          </xdr:nvSpPr>
          <xdr:spPr>
            <a:xfrm>
              <a:off x="326834" y="33125657"/>
              <a:ext cx="5029200" cy="274320"/>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Focus more on broad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social equality </a:t>
              </a: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than on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individual freedoms</a:t>
              </a:r>
            </a:p>
          </xdr:txBody>
        </xdr:sp>
        <xdr:sp macro="" textlink="">
          <xdr:nvSpPr>
            <xdr:cNvPr id="902" name="Focus more on personall freedoms">
              <a:extLst>
                <a:ext uri="{FF2B5EF4-FFF2-40B4-BE49-F238E27FC236}">
                  <a16:creationId xmlns:a16="http://schemas.microsoft.com/office/drawing/2014/main" id="{00000000-0008-0000-0000-000086030000}"/>
                </a:ext>
              </a:extLst>
            </xdr:cNvPr>
            <xdr:cNvSpPr txBox="1"/>
          </xdr:nvSpPr>
          <xdr:spPr>
            <a:xfrm>
              <a:off x="5819906" y="33125657"/>
              <a:ext cx="5029200" cy="274320"/>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Focus more on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individual freedoms</a:t>
              </a: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than on broad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social equality </a:t>
              </a:r>
            </a:p>
          </xdr:txBody>
        </xdr:sp>
        <xdr:sp macro="" textlink="">
          <xdr:nvSpPr>
            <xdr:cNvPr id="903" name="Arrow: Left-Right 902">
              <a:extLst>
                <a:ext uri="{FF2B5EF4-FFF2-40B4-BE49-F238E27FC236}">
                  <a16:creationId xmlns:a16="http://schemas.microsoft.com/office/drawing/2014/main" id="{00000000-0008-0000-0000-000087030000}"/>
                </a:ext>
              </a:extLst>
            </xdr:cNvPr>
            <xdr:cNvSpPr/>
          </xdr:nvSpPr>
          <xdr:spPr>
            <a:xfrm>
              <a:off x="4014303" y="31388990"/>
              <a:ext cx="3154035" cy="365760"/>
            </a:xfrm>
            <a:prstGeom prst="leftRightArrow">
              <a:avLst>
                <a:gd name="adj1" fmla="val 100000"/>
                <a:gd name="adj2" fmla="val 50000"/>
              </a:avLst>
            </a:prstGeom>
            <a:solidFill>
              <a:srgbClr val="C204E2"/>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psychosocial equilibrium</a:t>
              </a:r>
            </a:p>
          </xdr:txBody>
        </xdr:sp>
      </xdr:grpSp>
      <xdr:grpSp>
        <xdr:nvGrpSpPr>
          <xdr:cNvPr id="904" name="Group 903">
            <a:extLst>
              <a:ext uri="{FF2B5EF4-FFF2-40B4-BE49-F238E27FC236}">
                <a16:creationId xmlns:a16="http://schemas.microsoft.com/office/drawing/2014/main" id="{00000000-0008-0000-0000-000088030000}"/>
              </a:ext>
            </a:extLst>
          </xdr:cNvPr>
          <xdr:cNvGrpSpPr>
            <a:grpSpLocks noChangeAspect="1"/>
          </xdr:cNvGrpSpPr>
        </xdr:nvGrpSpPr>
        <xdr:grpSpPr>
          <a:xfrm>
            <a:off x="416446" y="104605786"/>
            <a:ext cx="5299126" cy="2555031"/>
            <a:chOff x="24987165" y="32459649"/>
            <a:chExt cx="9598655" cy="5251251"/>
          </a:xfrm>
        </xdr:grpSpPr>
        <xdr:grpSp>
          <xdr:nvGrpSpPr>
            <xdr:cNvPr id="905" name="Group 904">
              <a:extLst>
                <a:ext uri="{FF2B5EF4-FFF2-40B4-BE49-F238E27FC236}">
                  <a16:creationId xmlns:a16="http://schemas.microsoft.com/office/drawing/2014/main" id="{00000000-0008-0000-0000-000089030000}"/>
                </a:ext>
              </a:extLst>
            </xdr:cNvPr>
            <xdr:cNvGrpSpPr/>
          </xdr:nvGrpSpPr>
          <xdr:grpSpPr>
            <a:xfrm>
              <a:off x="28876355" y="32542745"/>
              <a:ext cx="1671262" cy="5168155"/>
              <a:chOff x="7580642" y="2421253"/>
              <a:chExt cx="1671262" cy="5168155"/>
            </a:xfrm>
          </xdr:grpSpPr>
          <xdr:sp macro="" textlink="">
            <xdr:nvSpPr>
              <xdr:cNvPr id="926" name="Oval 925">
                <a:extLst>
                  <a:ext uri="{FF2B5EF4-FFF2-40B4-BE49-F238E27FC236}">
                    <a16:creationId xmlns:a16="http://schemas.microsoft.com/office/drawing/2014/main" id="{00000000-0008-0000-0000-00009E030000}"/>
                  </a:ext>
                </a:extLst>
              </xdr:cNvPr>
              <xdr:cNvSpPr/>
            </xdr:nvSpPr>
            <xdr:spPr>
              <a:xfrm>
                <a:off x="7686750" y="2421253"/>
                <a:ext cx="1463040" cy="5168155"/>
              </a:xfrm>
              <a:prstGeom prst="ellipse">
                <a:avLst/>
              </a:prstGeom>
              <a:solidFill>
                <a:srgbClr val="D7B9FF">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27" name="I know everyone.">
                <a:extLst>
                  <a:ext uri="{FF2B5EF4-FFF2-40B4-BE49-F238E27FC236}">
                    <a16:creationId xmlns:a16="http://schemas.microsoft.com/office/drawing/2014/main" id="{00000000-0008-0000-0000-00009F030000}"/>
                  </a:ext>
                </a:extLst>
              </xdr:cNvPr>
              <xdr:cNvSpPr txBox="1">
                <a:spLocks/>
              </xdr:cNvSpPr>
            </xdr:nvSpPr>
            <xdr:spPr>
              <a:xfrm>
                <a:off x="7785776" y="2682085"/>
                <a:ext cx="12382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know others here. Others here know me enough to keep me accountable.</a:t>
                </a:r>
              </a:p>
            </xdr:txBody>
          </xdr:sp>
          <xdr:sp macro="" textlink="">
            <xdr:nvSpPr>
              <xdr:cNvPr id="928" name="I know everyone.">
                <a:extLst>
                  <a:ext uri="{FF2B5EF4-FFF2-40B4-BE49-F238E27FC236}">
                    <a16:creationId xmlns:a16="http://schemas.microsoft.com/office/drawing/2014/main" id="{00000000-0008-0000-0000-0000A0030000}"/>
                  </a:ext>
                </a:extLst>
              </xdr:cNvPr>
              <xdr:cNvSpPr txBox="1">
                <a:spLocks/>
              </xdr:cNvSpPr>
            </xdr:nvSpPr>
            <xdr:spPr>
              <a:xfrm>
                <a:off x="7848029" y="5759621"/>
                <a:ext cx="1161714" cy="129574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tend to fully resolve. </a:t>
                </a:r>
                <a:r>
                  <a:rPr lang="en-US" sz="800" b="1" spc="-70">
                    <a:solidFill>
                      <a:srgbClr val="007332"/>
                    </a:solidFill>
                    <a:latin typeface="Tahoma" panose="020B0604030504040204" pitchFamily="34" charset="0"/>
                    <a:ea typeface="Tahoma" panose="020B0604030504040204" pitchFamily="34" charset="0"/>
                    <a:cs typeface="Tahoma" panose="020B0604030504040204" pitchFamily="34" charset="0"/>
                  </a:rPr>
                  <a:t>I’m meaningfully </a:t>
                </a: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content.</a:t>
                </a:r>
              </a:p>
            </xdr:txBody>
          </xdr:sp>
          <xdr:sp macro="" textlink="">
            <xdr:nvSpPr>
              <xdr:cNvPr id="929" name="I know everyone.">
                <a:extLst>
                  <a:ext uri="{FF2B5EF4-FFF2-40B4-BE49-F238E27FC236}">
                    <a16:creationId xmlns:a16="http://schemas.microsoft.com/office/drawing/2014/main" id="{00000000-0008-0000-0000-0000A1030000}"/>
                  </a:ext>
                </a:extLst>
              </xdr:cNvPr>
              <xdr:cNvSpPr txBox="1">
                <a:spLocks/>
              </xdr:cNvSpPr>
            </xdr:nvSpPr>
            <xdr:spPr>
              <a:xfrm>
                <a:off x="7580642" y="4183902"/>
                <a:ext cx="1671262" cy="152203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can regularly access the resources I need on my own and thru others. I am amply supplied.</a:t>
                </a:r>
              </a:p>
            </xdr:txBody>
          </xdr:sp>
        </xdr:grpSp>
        <xdr:grpSp>
          <xdr:nvGrpSpPr>
            <xdr:cNvPr id="906" name="Group 905">
              <a:extLst>
                <a:ext uri="{FF2B5EF4-FFF2-40B4-BE49-F238E27FC236}">
                  <a16:creationId xmlns:a16="http://schemas.microsoft.com/office/drawing/2014/main" id="{00000000-0008-0000-0000-00008A030000}"/>
                </a:ext>
              </a:extLst>
            </xdr:cNvPr>
            <xdr:cNvGrpSpPr/>
          </xdr:nvGrpSpPr>
          <xdr:grpSpPr>
            <a:xfrm>
              <a:off x="26978701" y="32524013"/>
              <a:ext cx="1588147" cy="5168155"/>
              <a:chOff x="7634811" y="2402521"/>
              <a:chExt cx="1588147" cy="5168155"/>
            </a:xfrm>
          </xdr:grpSpPr>
          <xdr:sp macro="" textlink="">
            <xdr:nvSpPr>
              <xdr:cNvPr id="922" name="Oval 921">
                <a:extLst>
                  <a:ext uri="{FF2B5EF4-FFF2-40B4-BE49-F238E27FC236}">
                    <a16:creationId xmlns:a16="http://schemas.microsoft.com/office/drawing/2014/main" id="{00000000-0008-0000-0000-00009A030000}"/>
                  </a:ext>
                </a:extLst>
              </xdr:cNvPr>
              <xdr:cNvSpPr/>
            </xdr:nvSpPr>
            <xdr:spPr>
              <a:xfrm>
                <a:off x="7686750" y="2402521"/>
                <a:ext cx="1463040" cy="5168155"/>
              </a:xfrm>
              <a:prstGeom prst="ellipse">
                <a:avLst/>
              </a:prstGeom>
              <a:solidFill>
                <a:schemeClr val="accent1">
                  <a:lumMod val="40000"/>
                  <a:lumOff val="60000"/>
                  <a:alpha val="47000"/>
                </a:scheme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23" name="I know everyone.">
                <a:extLst>
                  <a:ext uri="{FF2B5EF4-FFF2-40B4-BE49-F238E27FC236}">
                    <a16:creationId xmlns:a16="http://schemas.microsoft.com/office/drawing/2014/main" id="{00000000-0008-0000-0000-00009B030000}"/>
                  </a:ext>
                </a:extLst>
              </xdr:cNvPr>
              <xdr:cNvSpPr txBox="1">
                <a:spLocks/>
              </xdr:cNvSpPr>
            </xdr:nvSpPr>
            <xdr:spPr>
              <a:xfrm>
                <a:off x="7771893" y="2647810"/>
                <a:ext cx="1340642" cy="166687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kinda know others here. They kinda know me by the categories I fit.</a:t>
                </a:r>
              </a:p>
            </xdr:txBody>
          </xdr:sp>
          <xdr:sp macro="" textlink="">
            <xdr:nvSpPr>
              <xdr:cNvPr id="924" name="I know everyone.">
                <a:extLst>
                  <a:ext uri="{FF2B5EF4-FFF2-40B4-BE49-F238E27FC236}">
                    <a16:creationId xmlns:a16="http://schemas.microsoft.com/office/drawing/2014/main" id="{00000000-0008-0000-0000-00009C030000}"/>
                  </a:ext>
                </a:extLst>
              </xdr:cNvPr>
              <xdr:cNvSpPr txBox="1">
                <a:spLocks/>
              </xdr:cNvSpPr>
            </xdr:nvSpPr>
            <xdr:spPr>
              <a:xfrm>
                <a:off x="7634811" y="5759633"/>
                <a:ext cx="1588147" cy="1013841"/>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only partially resolve. I continually feel discontent.</a:t>
                </a:r>
              </a:p>
            </xdr:txBody>
          </xdr:sp>
          <xdr:sp macro="" textlink="">
            <xdr:nvSpPr>
              <xdr:cNvPr id="925" name="I know everyone.">
                <a:extLst>
                  <a:ext uri="{FF2B5EF4-FFF2-40B4-BE49-F238E27FC236}">
                    <a16:creationId xmlns:a16="http://schemas.microsoft.com/office/drawing/2014/main" id="{00000000-0008-0000-0000-00009D030000}"/>
                  </a:ext>
                </a:extLst>
              </xdr:cNvPr>
              <xdr:cNvSpPr txBox="1">
                <a:spLocks/>
              </xdr:cNvSpPr>
            </xdr:nvSpPr>
            <xdr:spPr>
              <a:xfrm>
                <a:off x="7745235" y="4224791"/>
                <a:ext cx="1367302" cy="1522026"/>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most resources thru others. I can only get a few on my own. </a:t>
                </a:r>
              </a:p>
            </xdr:txBody>
          </xdr:sp>
        </xdr:grpSp>
        <xdr:grpSp>
          <xdr:nvGrpSpPr>
            <xdr:cNvPr id="907" name="Group 906">
              <a:extLst>
                <a:ext uri="{FF2B5EF4-FFF2-40B4-BE49-F238E27FC236}">
                  <a16:creationId xmlns:a16="http://schemas.microsoft.com/office/drawing/2014/main" id="{00000000-0008-0000-0000-00008B030000}"/>
                </a:ext>
              </a:extLst>
            </xdr:cNvPr>
            <xdr:cNvGrpSpPr/>
          </xdr:nvGrpSpPr>
          <xdr:grpSpPr>
            <a:xfrm>
              <a:off x="24987165" y="32459649"/>
              <a:ext cx="1771541" cy="5168154"/>
              <a:chOff x="7543115" y="2338157"/>
              <a:chExt cx="1771541" cy="5168154"/>
            </a:xfrm>
          </xdr:grpSpPr>
          <xdr:sp macro="" textlink="">
            <xdr:nvSpPr>
              <xdr:cNvPr id="918" name="Oval 917">
                <a:extLst>
                  <a:ext uri="{FF2B5EF4-FFF2-40B4-BE49-F238E27FC236}">
                    <a16:creationId xmlns:a16="http://schemas.microsoft.com/office/drawing/2014/main" id="{00000000-0008-0000-0000-000096030000}"/>
                  </a:ext>
                </a:extLst>
              </xdr:cNvPr>
              <xdr:cNvSpPr/>
            </xdr:nvSpPr>
            <xdr:spPr>
              <a:xfrm>
                <a:off x="7686751" y="2338157"/>
                <a:ext cx="1463040" cy="5168154"/>
              </a:xfrm>
              <a:prstGeom prst="ellipse">
                <a:avLst/>
              </a:prstGeom>
              <a:solidFill>
                <a:srgbClr val="00B0F0">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9" name="I know everyone.">
                <a:extLst>
                  <a:ext uri="{FF2B5EF4-FFF2-40B4-BE49-F238E27FC236}">
                    <a16:creationId xmlns:a16="http://schemas.microsoft.com/office/drawing/2014/main" id="{00000000-0008-0000-0000-000097030000}"/>
                  </a:ext>
                </a:extLst>
              </xdr:cNvPr>
              <xdr:cNvSpPr txBox="1">
                <a:spLocks/>
              </xdr:cNvSpPr>
            </xdr:nvSpPr>
            <xdr:spPr>
              <a:xfrm>
                <a:off x="7664451" y="2647237"/>
                <a:ext cx="1553587" cy="166687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No one here really knows me. I don’t really know any of them beyond social categories.</a:t>
                </a:r>
              </a:p>
            </xdr:txBody>
          </xdr:sp>
          <xdr:sp macro="" textlink="">
            <xdr:nvSpPr>
              <xdr:cNvPr id="920" name="I know everyone.">
                <a:extLst>
                  <a:ext uri="{FF2B5EF4-FFF2-40B4-BE49-F238E27FC236}">
                    <a16:creationId xmlns:a16="http://schemas.microsoft.com/office/drawing/2014/main" id="{00000000-0008-0000-0000-000098030000}"/>
                  </a:ext>
                </a:extLst>
              </xdr:cNvPr>
              <xdr:cNvSpPr txBox="1">
                <a:spLocks/>
              </xdr:cNvSpPr>
            </xdr:nvSpPr>
            <xdr:spPr>
              <a:xfrm>
                <a:off x="7592272" y="5759627"/>
                <a:ext cx="1673226" cy="129574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rarely resolve fully. I’m in continual pain, and vulnerable to trauma.</a:t>
                </a:r>
              </a:p>
            </xdr:txBody>
          </xdr:sp>
          <xdr:sp macro="" textlink="">
            <xdr:nvSpPr>
              <xdr:cNvPr id="921" name="I know everyone.">
                <a:extLst>
                  <a:ext uri="{FF2B5EF4-FFF2-40B4-BE49-F238E27FC236}">
                    <a16:creationId xmlns:a16="http://schemas.microsoft.com/office/drawing/2014/main" id="{00000000-0008-0000-0000-000099030000}"/>
                  </a:ext>
                </a:extLst>
              </xdr:cNvPr>
              <xdr:cNvSpPr txBox="1">
                <a:spLocks/>
              </xdr:cNvSpPr>
            </xdr:nvSpPr>
            <xdr:spPr>
              <a:xfrm>
                <a:off x="7543115" y="4224792"/>
                <a:ext cx="1771541" cy="152203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almost all resources thru others. I can’t count on being able </a:t>
                </a:r>
                <a:r>
                  <a:rPr lang="en-US" sz="800" b="1" spc="-80">
                    <a:solidFill>
                      <a:srgbClr val="007332"/>
                    </a:solidFill>
                    <a:latin typeface="Tahoma" panose="020B0604030504040204" pitchFamily="34" charset="0"/>
                    <a:ea typeface="Tahoma" panose="020B0604030504040204" pitchFamily="34" charset="0"/>
                    <a:cs typeface="Tahoma" panose="020B0604030504040204" pitchFamily="34" charset="0"/>
                  </a:rPr>
                  <a:t>to get </a:t>
                </a:r>
                <a:r>
                  <a:rPr lang="en-US" sz="800" b="1" kern="1200" spc="-30">
                    <a:solidFill>
                      <a:srgbClr val="007332"/>
                    </a:solidFill>
                    <a:latin typeface="Tahoma" panose="020B0604030504040204" pitchFamily="34" charset="0"/>
                    <a:ea typeface="Tahoma" panose="020B0604030504040204" pitchFamily="34" charset="0"/>
                    <a:cs typeface="Tahoma" panose="020B0604030504040204" pitchFamily="34" charset="0"/>
                  </a:rPr>
                  <a:t>what I need on my own. </a:t>
                </a:r>
              </a:p>
            </xdr:txBody>
          </xdr:sp>
        </xdr:grpSp>
        <xdr:grpSp>
          <xdr:nvGrpSpPr>
            <xdr:cNvPr id="908" name="Group 907">
              <a:extLst>
                <a:ext uri="{FF2B5EF4-FFF2-40B4-BE49-F238E27FC236}">
                  <a16:creationId xmlns:a16="http://schemas.microsoft.com/office/drawing/2014/main" id="{00000000-0008-0000-0000-00008C030000}"/>
                </a:ext>
              </a:extLst>
            </xdr:cNvPr>
            <xdr:cNvGrpSpPr/>
          </xdr:nvGrpSpPr>
          <xdr:grpSpPr>
            <a:xfrm>
              <a:off x="30875364" y="32492689"/>
              <a:ext cx="1639029" cy="5168156"/>
              <a:chOff x="7644436" y="2371197"/>
              <a:chExt cx="1639029" cy="5168156"/>
            </a:xfrm>
          </xdr:grpSpPr>
          <xdr:sp macro="" textlink="">
            <xdr:nvSpPr>
              <xdr:cNvPr id="914" name="Oval 913">
                <a:extLst>
                  <a:ext uri="{FF2B5EF4-FFF2-40B4-BE49-F238E27FC236}">
                    <a16:creationId xmlns:a16="http://schemas.microsoft.com/office/drawing/2014/main" id="{00000000-0008-0000-0000-000092030000}"/>
                  </a:ext>
                </a:extLst>
              </xdr:cNvPr>
              <xdr:cNvSpPr/>
            </xdr:nvSpPr>
            <xdr:spPr>
              <a:xfrm>
                <a:off x="7686750" y="2371197"/>
                <a:ext cx="1463040" cy="5168156"/>
              </a:xfrm>
              <a:prstGeom prst="ellipse">
                <a:avLst/>
              </a:prstGeom>
              <a:solidFill>
                <a:srgbClr val="FF9999">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5" name="I know everyone.">
                <a:extLst>
                  <a:ext uri="{FF2B5EF4-FFF2-40B4-BE49-F238E27FC236}">
                    <a16:creationId xmlns:a16="http://schemas.microsoft.com/office/drawing/2014/main" id="{00000000-0008-0000-0000-000093030000}"/>
                  </a:ext>
                </a:extLst>
              </xdr:cNvPr>
              <xdr:cNvSpPr txBox="1">
                <a:spLocks/>
              </xdr:cNvSpPr>
            </xdr:nvSpPr>
            <xdr:spPr>
              <a:xfrm>
                <a:off x="7832092" y="2676733"/>
                <a:ext cx="11935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mostly know everyone here. They think they know me.</a:t>
                </a:r>
              </a:p>
            </xdr:txBody>
          </xdr:sp>
          <xdr:sp macro="" textlink="">
            <xdr:nvSpPr>
              <xdr:cNvPr id="916" name="I know everyone.">
                <a:extLst>
                  <a:ext uri="{FF2B5EF4-FFF2-40B4-BE49-F238E27FC236}">
                    <a16:creationId xmlns:a16="http://schemas.microsoft.com/office/drawing/2014/main" id="{00000000-0008-0000-0000-000094030000}"/>
                  </a:ext>
                </a:extLst>
              </xdr:cNvPr>
              <xdr:cNvSpPr txBox="1">
                <a:spLocks/>
              </xdr:cNvSpPr>
            </xdr:nvSpPr>
            <xdr:spPr>
              <a:xfrm>
                <a:off x="7707979" y="5759630"/>
                <a:ext cx="1441811" cy="12957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only partially resolve. I frequently feel dissatisfied.</a:t>
                </a:r>
              </a:p>
            </xdr:txBody>
          </xdr:sp>
          <xdr:sp macro="" textlink="">
            <xdr:nvSpPr>
              <xdr:cNvPr id="917" name="I know everyone.">
                <a:extLst>
                  <a:ext uri="{FF2B5EF4-FFF2-40B4-BE49-F238E27FC236}">
                    <a16:creationId xmlns:a16="http://schemas.microsoft.com/office/drawing/2014/main" id="{00000000-0008-0000-0000-000095030000}"/>
                  </a:ext>
                </a:extLst>
              </xdr:cNvPr>
              <xdr:cNvSpPr txBox="1">
                <a:spLocks/>
              </xdr:cNvSpPr>
            </xdr:nvSpPr>
            <xdr:spPr>
              <a:xfrm>
                <a:off x="7644436" y="4114502"/>
                <a:ext cx="1639029" cy="1860256"/>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access resources mostly on my own or locally. I don’t like relying on those I can’t personally know.</a:t>
                </a:r>
              </a:p>
            </xdr:txBody>
          </xdr:sp>
        </xdr:grpSp>
        <xdr:grpSp>
          <xdr:nvGrpSpPr>
            <xdr:cNvPr id="909" name="Group 908">
              <a:extLst>
                <a:ext uri="{FF2B5EF4-FFF2-40B4-BE49-F238E27FC236}">
                  <a16:creationId xmlns:a16="http://schemas.microsoft.com/office/drawing/2014/main" id="{00000000-0008-0000-0000-00008D030000}"/>
                </a:ext>
              </a:extLst>
            </xdr:cNvPr>
            <xdr:cNvGrpSpPr/>
          </xdr:nvGrpSpPr>
          <xdr:grpSpPr>
            <a:xfrm>
              <a:off x="32624815" y="32459654"/>
              <a:ext cx="1961005" cy="5168155"/>
              <a:chOff x="7448382" y="2338162"/>
              <a:chExt cx="1961005" cy="5168155"/>
            </a:xfrm>
          </xdr:grpSpPr>
          <xdr:sp macro="" textlink="">
            <xdr:nvSpPr>
              <xdr:cNvPr id="910" name="Oval 909">
                <a:extLst>
                  <a:ext uri="{FF2B5EF4-FFF2-40B4-BE49-F238E27FC236}">
                    <a16:creationId xmlns:a16="http://schemas.microsoft.com/office/drawing/2014/main" id="{00000000-0008-0000-0000-00008E030000}"/>
                  </a:ext>
                </a:extLst>
              </xdr:cNvPr>
              <xdr:cNvSpPr/>
            </xdr:nvSpPr>
            <xdr:spPr>
              <a:xfrm>
                <a:off x="7686751" y="2338162"/>
                <a:ext cx="1463040" cy="5168155"/>
              </a:xfrm>
              <a:prstGeom prst="ellipse">
                <a:avLst/>
              </a:prstGeom>
              <a:solidFill>
                <a:srgbClr val="FF3C3C">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1" name="I know everyone.">
                <a:extLst>
                  <a:ext uri="{FF2B5EF4-FFF2-40B4-BE49-F238E27FC236}">
                    <a16:creationId xmlns:a16="http://schemas.microsoft.com/office/drawing/2014/main" id="{00000000-0008-0000-0000-00008F030000}"/>
                  </a:ext>
                </a:extLst>
              </xdr:cNvPr>
              <xdr:cNvSpPr txBox="1">
                <a:spLocks/>
              </xdr:cNvSpPr>
            </xdr:nvSpPr>
            <xdr:spPr>
              <a:xfrm>
                <a:off x="7821476" y="2648638"/>
                <a:ext cx="11935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think I know everyone here. Few here really know me.</a:t>
                </a:r>
              </a:p>
            </xdr:txBody>
          </xdr:sp>
          <xdr:sp macro="" textlink="">
            <xdr:nvSpPr>
              <xdr:cNvPr id="912" name="I know everyone.">
                <a:extLst>
                  <a:ext uri="{FF2B5EF4-FFF2-40B4-BE49-F238E27FC236}">
                    <a16:creationId xmlns:a16="http://schemas.microsoft.com/office/drawing/2014/main" id="{00000000-0008-0000-0000-000090030000}"/>
                  </a:ext>
                </a:extLst>
              </xdr:cNvPr>
              <xdr:cNvSpPr txBox="1">
                <a:spLocks/>
              </xdr:cNvSpPr>
            </xdr:nvSpPr>
            <xdr:spPr>
              <a:xfrm>
                <a:off x="7448382" y="5759626"/>
                <a:ext cx="1961005" cy="101384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rarely resolve fully. I’m easily irritated by those I don’t know.</a:t>
                </a:r>
              </a:p>
            </xdr:txBody>
          </xdr:sp>
          <xdr:sp macro="" textlink="">
            <xdr:nvSpPr>
              <xdr:cNvPr id="913" name="I know everyone.">
                <a:extLst>
                  <a:ext uri="{FF2B5EF4-FFF2-40B4-BE49-F238E27FC236}">
                    <a16:creationId xmlns:a16="http://schemas.microsoft.com/office/drawing/2014/main" id="{00000000-0008-0000-0000-000091030000}"/>
                  </a:ext>
                </a:extLst>
              </xdr:cNvPr>
              <xdr:cNvSpPr txBox="1">
                <a:spLocks/>
              </xdr:cNvSpPr>
            </xdr:nvSpPr>
            <xdr:spPr>
              <a:xfrm>
                <a:off x="7831022" y="4126685"/>
                <a:ext cx="1200238" cy="152202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resources mostly on my own. I can’t count on others.</a:t>
                </a:r>
              </a:p>
            </xdr:txBody>
          </xdr:sp>
        </xdr:grpSp>
      </xdr:grpSp>
    </xdr:grpSp>
    <xdr:clientData/>
  </xdr:twoCellAnchor>
  <xdr:twoCellAnchor>
    <xdr:from>
      <xdr:col>0</xdr:col>
      <xdr:colOff>114300</xdr:colOff>
      <xdr:row>680</xdr:row>
      <xdr:rowOff>13639</xdr:rowOff>
    </xdr:from>
    <xdr:to>
      <xdr:col>13</xdr:col>
      <xdr:colOff>15240</xdr:colOff>
      <xdr:row>691</xdr:row>
      <xdr:rowOff>77339</xdr:rowOff>
    </xdr:to>
    <xdr:grpSp>
      <xdr:nvGrpSpPr>
        <xdr:cNvPr id="49" name="Group 48">
          <a:extLst>
            <a:ext uri="{FF2B5EF4-FFF2-40B4-BE49-F238E27FC236}">
              <a16:creationId xmlns:a16="http://schemas.microsoft.com/office/drawing/2014/main" id="{173A42C4-B094-421E-88D3-CB864F1D606D}"/>
            </a:ext>
          </a:extLst>
        </xdr:cNvPr>
        <xdr:cNvGrpSpPr/>
      </xdr:nvGrpSpPr>
      <xdr:grpSpPr>
        <a:xfrm>
          <a:off x="114300" y="133386499"/>
          <a:ext cx="6050280" cy="1991560"/>
          <a:chOff x="114300" y="124745419"/>
          <a:chExt cx="5966460" cy="1991560"/>
        </a:xfrm>
      </xdr:grpSpPr>
      <xdr:grpSp>
        <xdr:nvGrpSpPr>
          <xdr:cNvPr id="2226" name="Group 2225">
            <a:extLst>
              <a:ext uri="{FF2B5EF4-FFF2-40B4-BE49-F238E27FC236}">
                <a16:creationId xmlns:a16="http://schemas.microsoft.com/office/drawing/2014/main" id="{5C1213D7-C9F8-496F-9335-3246EC67EA26}"/>
              </a:ext>
            </a:extLst>
          </xdr:cNvPr>
          <xdr:cNvGrpSpPr>
            <a:grpSpLocks noChangeAspect="1"/>
          </xdr:cNvGrpSpPr>
        </xdr:nvGrpSpPr>
        <xdr:grpSpPr>
          <a:xfrm>
            <a:off x="3291085" y="124753058"/>
            <a:ext cx="850221" cy="1982459"/>
            <a:chOff x="14944724" y="104774999"/>
            <a:chExt cx="1371601" cy="3409948"/>
          </a:xfrm>
        </xdr:grpSpPr>
        <xdr:grpSp>
          <xdr:nvGrpSpPr>
            <xdr:cNvPr id="2407" name="Group 2406">
              <a:extLst>
                <a:ext uri="{FF2B5EF4-FFF2-40B4-BE49-F238E27FC236}">
                  <a16:creationId xmlns:a16="http://schemas.microsoft.com/office/drawing/2014/main" id="{580D1881-E246-4325-9A64-1FD7BEA86EE2}"/>
                </a:ext>
              </a:extLst>
            </xdr:cNvPr>
            <xdr:cNvGrpSpPr/>
          </xdr:nvGrpSpPr>
          <xdr:grpSpPr>
            <a:xfrm>
              <a:off x="14944724" y="105441747"/>
              <a:ext cx="1053296" cy="2743200"/>
              <a:chOff x="14944724" y="105441747"/>
              <a:chExt cx="1053296" cy="2743200"/>
            </a:xfrm>
          </xdr:grpSpPr>
          <xdr:grpSp>
            <xdr:nvGrpSpPr>
              <xdr:cNvPr id="2409" name="Group 2408">
                <a:extLst>
                  <a:ext uri="{FF2B5EF4-FFF2-40B4-BE49-F238E27FC236}">
                    <a16:creationId xmlns:a16="http://schemas.microsoft.com/office/drawing/2014/main" id="{FC694886-0355-4ED5-8E4F-C0C4C0933125}"/>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414" name="Rectangle: Rounded Corners 2413">
                  <a:extLst>
                    <a:ext uri="{FF2B5EF4-FFF2-40B4-BE49-F238E27FC236}">
                      <a16:creationId xmlns:a16="http://schemas.microsoft.com/office/drawing/2014/main" id="{4B4DE47D-814C-410C-8616-FE2EC3D0D72B}"/>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5" name="Rectangle: Rounded Corners 2414">
                  <a:extLst>
                    <a:ext uri="{FF2B5EF4-FFF2-40B4-BE49-F238E27FC236}">
                      <a16:creationId xmlns:a16="http://schemas.microsoft.com/office/drawing/2014/main" id="{AD9AEF27-FB2C-44EB-81B9-23B79E03170A}"/>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6" name="Rectangle: Rounded Corners 2415">
                  <a:extLst>
                    <a:ext uri="{FF2B5EF4-FFF2-40B4-BE49-F238E27FC236}">
                      <a16:creationId xmlns:a16="http://schemas.microsoft.com/office/drawing/2014/main" id="{5918E794-575F-4959-A47D-1247B9A2EDC8}"/>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7" name="Rectangle: Rounded Corners 2416">
                  <a:extLst>
                    <a:ext uri="{FF2B5EF4-FFF2-40B4-BE49-F238E27FC236}">
                      <a16:creationId xmlns:a16="http://schemas.microsoft.com/office/drawing/2014/main" id="{6B7735B8-D62D-4B52-8F51-ACCAD81183F7}"/>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8" name="Rectangle: Rounded Corners 2417">
                  <a:extLst>
                    <a:ext uri="{FF2B5EF4-FFF2-40B4-BE49-F238E27FC236}">
                      <a16:creationId xmlns:a16="http://schemas.microsoft.com/office/drawing/2014/main" id="{30DA648B-4D41-4356-8355-4A2647E0312F}"/>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9" name="Rectangle: Rounded Corners 2418">
                  <a:extLst>
                    <a:ext uri="{FF2B5EF4-FFF2-40B4-BE49-F238E27FC236}">
                      <a16:creationId xmlns:a16="http://schemas.microsoft.com/office/drawing/2014/main" id="{CF422917-B184-4AB3-9AB1-5FDAA914A49C}"/>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20" name="Rectangle: Rounded Corners 2419">
                  <a:extLst>
                    <a:ext uri="{FF2B5EF4-FFF2-40B4-BE49-F238E27FC236}">
                      <a16:creationId xmlns:a16="http://schemas.microsoft.com/office/drawing/2014/main" id="{3C6DE376-AD71-43ED-B1B6-6F4242A6894E}"/>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410" name="Group 2409">
                <a:extLst>
                  <a:ext uri="{FF2B5EF4-FFF2-40B4-BE49-F238E27FC236}">
                    <a16:creationId xmlns:a16="http://schemas.microsoft.com/office/drawing/2014/main" id="{1DAC335E-DB81-4ED7-A87C-EFFC81E46154}"/>
                  </a:ext>
                </a:extLst>
              </xdr:cNvPr>
              <xdr:cNvGrpSpPr/>
            </xdr:nvGrpSpPr>
            <xdr:grpSpPr>
              <a:xfrm>
                <a:off x="15001875" y="106064797"/>
                <a:ext cx="953589" cy="1109382"/>
                <a:chOff x="-11112" y="0"/>
                <a:chExt cx="1112519" cy="1371600"/>
              </a:xfrm>
            </xdr:grpSpPr>
            <xdr:sp macro="" textlink="">
              <xdr:nvSpPr>
                <xdr:cNvPr id="2411" name="Rectangle 2410">
                  <a:extLst>
                    <a:ext uri="{FF2B5EF4-FFF2-40B4-BE49-F238E27FC236}">
                      <a16:creationId xmlns:a16="http://schemas.microsoft.com/office/drawing/2014/main" id="{3261C967-6FB5-4D66-9A94-D1404D96E2C1}"/>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412" name="Rectangle 2411">
                  <a:extLst>
                    <a:ext uri="{FF2B5EF4-FFF2-40B4-BE49-F238E27FC236}">
                      <a16:creationId xmlns:a16="http://schemas.microsoft.com/office/drawing/2014/main" id="{8182C26B-D05E-4A5C-8EFF-57842CD69D9C}"/>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413" name="Straight Connector 2412">
                  <a:extLst>
                    <a:ext uri="{FF2B5EF4-FFF2-40B4-BE49-F238E27FC236}">
                      <a16:creationId xmlns:a16="http://schemas.microsoft.com/office/drawing/2014/main" id="{9F79C4B6-B6C1-4188-9B71-139B71DB38BB}"/>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408" name="Thought Bubble: Cloud 2407">
              <a:extLst>
                <a:ext uri="{FF2B5EF4-FFF2-40B4-BE49-F238E27FC236}">
                  <a16:creationId xmlns:a16="http://schemas.microsoft.com/office/drawing/2014/main" id="{65CBA842-B199-4EBC-841C-310AECC5A05F}"/>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50" name="Group 2249">
            <a:extLst>
              <a:ext uri="{FF2B5EF4-FFF2-40B4-BE49-F238E27FC236}">
                <a16:creationId xmlns:a16="http://schemas.microsoft.com/office/drawing/2014/main" id="{35252E74-E9F3-4D0E-AC71-A5B9B371AFCC}"/>
              </a:ext>
            </a:extLst>
          </xdr:cNvPr>
          <xdr:cNvGrpSpPr>
            <a:grpSpLocks noChangeAspect="1"/>
          </xdr:cNvGrpSpPr>
        </xdr:nvGrpSpPr>
        <xdr:grpSpPr>
          <a:xfrm>
            <a:off x="5354531" y="124752993"/>
            <a:ext cx="726229" cy="1982459"/>
            <a:chOff x="14933712" y="104774999"/>
            <a:chExt cx="1171575" cy="3409948"/>
          </a:xfrm>
        </xdr:grpSpPr>
        <xdr:grpSp>
          <xdr:nvGrpSpPr>
            <xdr:cNvPr id="2393" name="Group 2392">
              <a:extLst>
                <a:ext uri="{FF2B5EF4-FFF2-40B4-BE49-F238E27FC236}">
                  <a16:creationId xmlns:a16="http://schemas.microsoft.com/office/drawing/2014/main" id="{76A69ADE-3638-47B7-8E98-F87250C4263C}"/>
                </a:ext>
              </a:extLst>
            </xdr:cNvPr>
            <xdr:cNvGrpSpPr/>
          </xdr:nvGrpSpPr>
          <xdr:grpSpPr>
            <a:xfrm>
              <a:off x="14944724" y="105441747"/>
              <a:ext cx="1053296" cy="2743200"/>
              <a:chOff x="14944724" y="105441747"/>
              <a:chExt cx="1053296" cy="2743200"/>
            </a:xfrm>
          </xdr:grpSpPr>
          <xdr:grpSp>
            <xdr:nvGrpSpPr>
              <xdr:cNvPr id="2395" name="Group 2394">
                <a:extLst>
                  <a:ext uri="{FF2B5EF4-FFF2-40B4-BE49-F238E27FC236}">
                    <a16:creationId xmlns:a16="http://schemas.microsoft.com/office/drawing/2014/main" id="{ADBEAB0E-E863-45A8-8562-FD55E27DE123}"/>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400" name="Rectangle: Rounded Corners 2399">
                  <a:extLst>
                    <a:ext uri="{FF2B5EF4-FFF2-40B4-BE49-F238E27FC236}">
                      <a16:creationId xmlns:a16="http://schemas.microsoft.com/office/drawing/2014/main" id="{EACDF02A-284B-4173-AC3E-F5494867086A}"/>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1" name="Rectangle: Rounded Corners 2400">
                  <a:extLst>
                    <a:ext uri="{FF2B5EF4-FFF2-40B4-BE49-F238E27FC236}">
                      <a16:creationId xmlns:a16="http://schemas.microsoft.com/office/drawing/2014/main" id="{2D852E29-E135-4948-B132-1C437F625247}"/>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2" name="Rectangle: Rounded Corners 2401">
                  <a:extLst>
                    <a:ext uri="{FF2B5EF4-FFF2-40B4-BE49-F238E27FC236}">
                      <a16:creationId xmlns:a16="http://schemas.microsoft.com/office/drawing/2014/main" id="{A8F6F01A-E78A-491E-AA8B-43D727253134}"/>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3" name="Rectangle: Rounded Corners 2402">
                  <a:extLst>
                    <a:ext uri="{FF2B5EF4-FFF2-40B4-BE49-F238E27FC236}">
                      <a16:creationId xmlns:a16="http://schemas.microsoft.com/office/drawing/2014/main" id="{08DD224A-7DC0-4076-AEF0-6D2990835D2F}"/>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4" name="Rectangle: Rounded Corners 2403">
                  <a:extLst>
                    <a:ext uri="{FF2B5EF4-FFF2-40B4-BE49-F238E27FC236}">
                      <a16:creationId xmlns:a16="http://schemas.microsoft.com/office/drawing/2014/main" id="{AAA9D36D-FA96-4303-A4C7-6312B9C42D29}"/>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5" name="Rectangle: Rounded Corners 2404">
                  <a:extLst>
                    <a:ext uri="{FF2B5EF4-FFF2-40B4-BE49-F238E27FC236}">
                      <a16:creationId xmlns:a16="http://schemas.microsoft.com/office/drawing/2014/main" id="{FF26DD0B-8200-403E-8A51-9BAED3DB5B8F}"/>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6" name="Rectangle: Rounded Corners 2405">
                  <a:extLst>
                    <a:ext uri="{FF2B5EF4-FFF2-40B4-BE49-F238E27FC236}">
                      <a16:creationId xmlns:a16="http://schemas.microsoft.com/office/drawing/2014/main" id="{26DEA23F-7575-492B-BAFB-7C46285F5865}"/>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96" name="Group 2395">
                <a:extLst>
                  <a:ext uri="{FF2B5EF4-FFF2-40B4-BE49-F238E27FC236}">
                    <a16:creationId xmlns:a16="http://schemas.microsoft.com/office/drawing/2014/main" id="{E146FDEE-5735-4276-B2C7-95AEF1B10415}"/>
                  </a:ext>
                </a:extLst>
              </xdr:cNvPr>
              <xdr:cNvGrpSpPr/>
            </xdr:nvGrpSpPr>
            <xdr:grpSpPr>
              <a:xfrm>
                <a:off x="15001875" y="106064797"/>
                <a:ext cx="953589" cy="1109382"/>
                <a:chOff x="-11112" y="0"/>
                <a:chExt cx="1112519" cy="1371600"/>
              </a:xfrm>
            </xdr:grpSpPr>
            <xdr:sp macro="" textlink="">
              <xdr:nvSpPr>
                <xdr:cNvPr id="2397" name="Rectangle 2396">
                  <a:extLst>
                    <a:ext uri="{FF2B5EF4-FFF2-40B4-BE49-F238E27FC236}">
                      <a16:creationId xmlns:a16="http://schemas.microsoft.com/office/drawing/2014/main" id="{F72A9EAE-109E-4FAA-A39D-B94C7A8AFDB2}"/>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98" name="Rectangle 2397">
                  <a:extLst>
                    <a:ext uri="{FF2B5EF4-FFF2-40B4-BE49-F238E27FC236}">
                      <a16:creationId xmlns:a16="http://schemas.microsoft.com/office/drawing/2014/main" id="{FFF7DC0B-26E6-45C1-8B3E-601EA8A12313}"/>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99" name="Straight Connector 2398">
                  <a:extLst>
                    <a:ext uri="{FF2B5EF4-FFF2-40B4-BE49-F238E27FC236}">
                      <a16:creationId xmlns:a16="http://schemas.microsoft.com/office/drawing/2014/main" id="{C814CAFD-17A9-42A4-9F82-2D6B87D9B940}"/>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94" name="Thought Bubble: Cloud 2393">
              <a:extLst>
                <a:ext uri="{FF2B5EF4-FFF2-40B4-BE49-F238E27FC236}">
                  <a16:creationId xmlns:a16="http://schemas.microsoft.com/office/drawing/2014/main" id="{655FEDEF-4CEB-469C-A177-CDEBA8F0F3E0}"/>
                </a:ext>
              </a:extLst>
            </xdr:cNvPr>
            <xdr:cNvSpPr/>
          </xdr:nvSpPr>
          <xdr:spPr>
            <a:xfrm>
              <a:off x="14933712" y="104774999"/>
              <a:ext cx="1171575" cy="514351"/>
            </a:xfrm>
            <a:prstGeom prst="cloudCallout">
              <a:avLst>
                <a:gd name="adj1" fmla="val 4530"/>
                <a:gd name="adj2" fmla="val 103965"/>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51" name="Group 2250">
            <a:extLst>
              <a:ext uri="{FF2B5EF4-FFF2-40B4-BE49-F238E27FC236}">
                <a16:creationId xmlns:a16="http://schemas.microsoft.com/office/drawing/2014/main" id="{25E48BDB-9319-4354-B297-5ED37B0151F2}"/>
              </a:ext>
            </a:extLst>
          </xdr:cNvPr>
          <xdr:cNvGrpSpPr>
            <a:grpSpLocks noChangeAspect="1"/>
          </xdr:cNvGrpSpPr>
        </xdr:nvGrpSpPr>
        <xdr:grpSpPr>
          <a:xfrm>
            <a:off x="2049478" y="124745527"/>
            <a:ext cx="811344" cy="1991452"/>
            <a:chOff x="13365162" y="104788106"/>
            <a:chExt cx="1308883" cy="3425416"/>
          </a:xfrm>
        </xdr:grpSpPr>
        <xdr:grpSp>
          <xdr:nvGrpSpPr>
            <xdr:cNvPr id="2379" name="Group 2378">
              <a:extLst>
                <a:ext uri="{FF2B5EF4-FFF2-40B4-BE49-F238E27FC236}">
                  <a16:creationId xmlns:a16="http://schemas.microsoft.com/office/drawing/2014/main" id="{CA7EF3A5-14E0-4CB9-AB76-2364DC5614B8}"/>
                </a:ext>
              </a:extLst>
            </xdr:cNvPr>
            <xdr:cNvGrpSpPr/>
          </xdr:nvGrpSpPr>
          <xdr:grpSpPr>
            <a:xfrm>
              <a:off x="13620749" y="105470322"/>
              <a:ext cx="1053296" cy="2743200"/>
              <a:chOff x="13620749" y="105470322"/>
              <a:chExt cx="1053296" cy="2743200"/>
            </a:xfrm>
          </xdr:grpSpPr>
          <xdr:grpSp>
            <xdr:nvGrpSpPr>
              <xdr:cNvPr id="2381" name="Group 2380">
                <a:extLst>
                  <a:ext uri="{FF2B5EF4-FFF2-40B4-BE49-F238E27FC236}">
                    <a16:creationId xmlns:a16="http://schemas.microsoft.com/office/drawing/2014/main" id="{DCC914F4-ED4E-4FA5-8DA8-D304A8C119DD}"/>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86" name="Rectangle: Rounded Corners 2385">
                  <a:extLst>
                    <a:ext uri="{FF2B5EF4-FFF2-40B4-BE49-F238E27FC236}">
                      <a16:creationId xmlns:a16="http://schemas.microsoft.com/office/drawing/2014/main" id="{E2ACC355-BC6D-4E8B-849F-1A394359C44A}"/>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7" name="Rectangle: Rounded Corners 2386">
                  <a:extLst>
                    <a:ext uri="{FF2B5EF4-FFF2-40B4-BE49-F238E27FC236}">
                      <a16:creationId xmlns:a16="http://schemas.microsoft.com/office/drawing/2014/main" id="{F742D37B-FA7C-4CA4-AF2E-3B7259F7822A}"/>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8" name="Rectangle: Rounded Corners 2387">
                  <a:extLst>
                    <a:ext uri="{FF2B5EF4-FFF2-40B4-BE49-F238E27FC236}">
                      <a16:creationId xmlns:a16="http://schemas.microsoft.com/office/drawing/2014/main" id="{6555E45F-E5CE-4A0F-84E9-BAEFD0C6DB57}"/>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9" name="Rectangle: Rounded Corners 2388">
                  <a:extLst>
                    <a:ext uri="{FF2B5EF4-FFF2-40B4-BE49-F238E27FC236}">
                      <a16:creationId xmlns:a16="http://schemas.microsoft.com/office/drawing/2014/main" id="{591CF06A-BFF7-4943-9693-50E278BA633C}"/>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0" name="Rectangle: Rounded Corners 2389">
                  <a:extLst>
                    <a:ext uri="{FF2B5EF4-FFF2-40B4-BE49-F238E27FC236}">
                      <a16:creationId xmlns:a16="http://schemas.microsoft.com/office/drawing/2014/main" id="{B42B5455-54FD-4542-A666-327A4C8B14A6}"/>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1" name="Rectangle: Rounded Corners 2390">
                  <a:extLst>
                    <a:ext uri="{FF2B5EF4-FFF2-40B4-BE49-F238E27FC236}">
                      <a16:creationId xmlns:a16="http://schemas.microsoft.com/office/drawing/2014/main" id="{7F3B7960-E910-4B93-85FF-ED7DA46E814B}"/>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2" name="Rectangle: Rounded Corners 2391">
                  <a:extLst>
                    <a:ext uri="{FF2B5EF4-FFF2-40B4-BE49-F238E27FC236}">
                      <a16:creationId xmlns:a16="http://schemas.microsoft.com/office/drawing/2014/main" id="{4FB733AC-6798-446F-991F-22047AB634D5}"/>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82" name="Group 2381">
                <a:extLst>
                  <a:ext uri="{FF2B5EF4-FFF2-40B4-BE49-F238E27FC236}">
                    <a16:creationId xmlns:a16="http://schemas.microsoft.com/office/drawing/2014/main" id="{40D7993F-A5D4-47F9-B592-34B549787AA3}"/>
                  </a:ext>
                </a:extLst>
              </xdr:cNvPr>
              <xdr:cNvGrpSpPr/>
            </xdr:nvGrpSpPr>
            <xdr:grpSpPr>
              <a:xfrm>
                <a:off x="13679805" y="106093372"/>
                <a:ext cx="953589" cy="1109382"/>
                <a:chOff x="0" y="0"/>
                <a:chExt cx="1112520" cy="1371600"/>
              </a:xfrm>
            </xdr:grpSpPr>
            <xdr:sp macro="" textlink="">
              <xdr:nvSpPr>
                <xdr:cNvPr id="2383" name="Rectangle 2382">
                  <a:extLst>
                    <a:ext uri="{FF2B5EF4-FFF2-40B4-BE49-F238E27FC236}">
                      <a16:creationId xmlns:a16="http://schemas.microsoft.com/office/drawing/2014/main" id="{6E3CD5CC-C7B3-438B-AD89-43641EFEA129}"/>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84" name="Rectangle 2383">
                  <a:extLst>
                    <a:ext uri="{FF2B5EF4-FFF2-40B4-BE49-F238E27FC236}">
                      <a16:creationId xmlns:a16="http://schemas.microsoft.com/office/drawing/2014/main" id="{E046ABDB-1DFD-4459-BECB-95FB80DD961F}"/>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85" name="Straight Connector 2384">
                  <a:extLst>
                    <a:ext uri="{FF2B5EF4-FFF2-40B4-BE49-F238E27FC236}">
                      <a16:creationId xmlns:a16="http://schemas.microsoft.com/office/drawing/2014/main" id="{4F4EC897-6D59-4A95-8AE7-FB065178B3D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80" name="Thought Bubble: Cloud 2379">
              <a:extLst>
                <a:ext uri="{FF2B5EF4-FFF2-40B4-BE49-F238E27FC236}">
                  <a16:creationId xmlns:a16="http://schemas.microsoft.com/office/drawing/2014/main" id="{CDD62DE2-7A18-41A7-ABD1-1FA69575F15B}"/>
                </a:ext>
              </a:extLst>
            </xdr:cNvPr>
            <xdr:cNvSpPr/>
          </xdr:nvSpPr>
          <xdr:spPr>
            <a:xfrm flipH="1">
              <a:off x="13365162" y="104788106"/>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69" name="Group 2268">
            <a:extLst>
              <a:ext uri="{FF2B5EF4-FFF2-40B4-BE49-F238E27FC236}">
                <a16:creationId xmlns:a16="http://schemas.microsoft.com/office/drawing/2014/main" id="{BDA24F09-175D-4770-B7C6-0E16491856D1}"/>
              </a:ext>
            </a:extLst>
          </xdr:cNvPr>
          <xdr:cNvGrpSpPr>
            <a:grpSpLocks noChangeAspect="1"/>
          </xdr:cNvGrpSpPr>
        </xdr:nvGrpSpPr>
        <xdr:grpSpPr>
          <a:xfrm>
            <a:off x="114300" y="124752992"/>
            <a:ext cx="726228" cy="1983839"/>
            <a:chOff x="13527313" y="104801201"/>
            <a:chExt cx="1171575" cy="3412321"/>
          </a:xfrm>
        </xdr:grpSpPr>
        <xdr:grpSp>
          <xdr:nvGrpSpPr>
            <xdr:cNvPr id="2329" name="Group 2328">
              <a:extLst>
                <a:ext uri="{FF2B5EF4-FFF2-40B4-BE49-F238E27FC236}">
                  <a16:creationId xmlns:a16="http://schemas.microsoft.com/office/drawing/2014/main" id="{0E7E3DA8-757C-489D-B4C8-F6EDA8C53AD5}"/>
                </a:ext>
              </a:extLst>
            </xdr:cNvPr>
            <xdr:cNvGrpSpPr/>
          </xdr:nvGrpSpPr>
          <xdr:grpSpPr>
            <a:xfrm>
              <a:off x="13620749" y="105470322"/>
              <a:ext cx="1053296" cy="2743200"/>
              <a:chOff x="13620749" y="105470322"/>
              <a:chExt cx="1053296" cy="2743200"/>
            </a:xfrm>
          </xdr:grpSpPr>
          <xdr:grpSp>
            <xdr:nvGrpSpPr>
              <xdr:cNvPr id="2331" name="Group 2330">
                <a:extLst>
                  <a:ext uri="{FF2B5EF4-FFF2-40B4-BE49-F238E27FC236}">
                    <a16:creationId xmlns:a16="http://schemas.microsoft.com/office/drawing/2014/main" id="{7A8048BC-1754-433B-B4B0-9FE4310E0E65}"/>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36" name="Rectangle: Rounded Corners 2335">
                  <a:extLst>
                    <a:ext uri="{FF2B5EF4-FFF2-40B4-BE49-F238E27FC236}">
                      <a16:creationId xmlns:a16="http://schemas.microsoft.com/office/drawing/2014/main" id="{FD1781A0-F1E4-48B1-8F24-9D9788FA583E}"/>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37" name="Rectangle: Rounded Corners 2336">
                  <a:extLst>
                    <a:ext uri="{FF2B5EF4-FFF2-40B4-BE49-F238E27FC236}">
                      <a16:creationId xmlns:a16="http://schemas.microsoft.com/office/drawing/2014/main" id="{731A42F7-0A60-4BB5-B152-A9F906401B88}"/>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8" name="Rectangle: Rounded Corners 2367">
                  <a:extLst>
                    <a:ext uri="{FF2B5EF4-FFF2-40B4-BE49-F238E27FC236}">
                      <a16:creationId xmlns:a16="http://schemas.microsoft.com/office/drawing/2014/main" id="{7F58A194-9CB0-49EB-A553-731C2DA68513}"/>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0" name="Rectangle: Rounded Corners 2369">
                  <a:extLst>
                    <a:ext uri="{FF2B5EF4-FFF2-40B4-BE49-F238E27FC236}">
                      <a16:creationId xmlns:a16="http://schemas.microsoft.com/office/drawing/2014/main" id="{97D6B2E8-EAE9-46EA-88F6-ABFD178F1A17}"/>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1" name="Rectangle: Rounded Corners 2370">
                  <a:extLst>
                    <a:ext uri="{FF2B5EF4-FFF2-40B4-BE49-F238E27FC236}">
                      <a16:creationId xmlns:a16="http://schemas.microsoft.com/office/drawing/2014/main" id="{94537274-0DBD-44C4-A03E-EF551C5FB96A}"/>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7" name="Rectangle: Rounded Corners 2376">
                  <a:extLst>
                    <a:ext uri="{FF2B5EF4-FFF2-40B4-BE49-F238E27FC236}">
                      <a16:creationId xmlns:a16="http://schemas.microsoft.com/office/drawing/2014/main" id="{68BFF5F3-FFFD-4DB1-A2EB-855EC8EC789C}"/>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8" name="Rectangle: Rounded Corners 2377">
                  <a:extLst>
                    <a:ext uri="{FF2B5EF4-FFF2-40B4-BE49-F238E27FC236}">
                      <a16:creationId xmlns:a16="http://schemas.microsoft.com/office/drawing/2014/main" id="{69B2B609-CFDE-408F-8A1D-718C65A18A2D}"/>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32" name="Group 2331">
                <a:extLst>
                  <a:ext uri="{FF2B5EF4-FFF2-40B4-BE49-F238E27FC236}">
                    <a16:creationId xmlns:a16="http://schemas.microsoft.com/office/drawing/2014/main" id="{94CE880E-0B31-42BB-9590-AFC225BA8314}"/>
                  </a:ext>
                </a:extLst>
              </xdr:cNvPr>
              <xdr:cNvGrpSpPr/>
            </xdr:nvGrpSpPr>
            <xdr:grpSpPr>
              <a:xfrm>
                <a:off x="13679805" y="106093372"/>
                <a:ext cx="953589" cy="1109382"/>
                <a:chOff x="0" y="0"/>
                <a:chExt cx="1112520" cy="1371600"/>
              </a:xfrm>
            </xdr:grpSpPr>
            <xdr:sp macro="" textlink="">
              <xdr:nvSpPr>
                <xdr:cNvPr id="2333" name="Rectangle 2332">
                  <a:extLst>
                    <a:ext uri="{FF2B5EF4-FFF2-40B4-BE49-F238E27FC236}">
                      <a16:creationId xmlns:a16="http://schemas.microsoft.com/office/drawing/2014/main" id="{693A4F4E-09A4-4B5C-BA94-D6B19BF349EB}"/>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34" name="Rectangle 2333">
                  <a:extLst>
                    <a:ext uri="{FF2B5EF4-FFF2-40B4-BE49-F238E27FC236}">
                      <a16:creationId xmlns:a16="http://schemas.microsoft.com/office/drawing/2014/main" id="{473BCCF7-BB64-46D6-87DA-ACD642BF90D5}"/>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35" name="Straight Connector 2334">
                  <a:extLst>
                    <a:ext uri="{FF2B5EF4-FFF2-40B4-BE49-F238E27FC236}">
                      <a16:creationId xmlns:a16="http://schemas.microsoft.com/office/drawing/2014/main" id="{1CCBBBAF-3419-4627-A292-D997BCB4D3A1}"/>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30" name="Thought Bubble: Cloud 2329">
              <a:extLst>
                <a:ext uri="{FF2B5EF4-FFF2-40B4-BE49-F238E27FC236}">
                  <a16:creationId xmlns:a16="http://schemas.microsoft.com/office/drawing/2014/main" id="{388DC82F-778D-4D49-9F5A-43BB4F572340}"/>
                </a:ext>
              </a:extLst>
            </xdr:cNvPr>
            <xdr:cNvSpPr/>
          </xdr:nvSpPr>
          <xdr:spPr>
            <a:xfrm flipH="1">
              <a:off x="13527313" y="104801201"/>
              <a:ext cx="1171575" cy="514351"/>
            </a:xfrm>
            <a:prstGeom prst="cloudCallout">
              <a:avLst>
                <a:gd name="adj1" fmla="val 6288"/>
                <a:gd name="adj2" fmla="val 117402"/>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70" name="Group 2269">
            <a:extLst>
              <a:ext uri="{FF2B5EF4-FFF2-40B4-BE49-F238E27FC236}">
                <a16:creationId xmlns:a16="http://schemas.microsoft.com/office/drawing/2014/main" id="{B0073C62-187A-4FD9-BE93-664979ADABA3}"/>
              </a:ext>
            </a:extLst>
          </xdr:cNvPr>
          <xdr:cNvGrpSpPr>
            <a:grpSpLocks noChangeAspect="1"/>
          </xdr:cNvGrpSpPr>
        </xdr:nvGrpSpPr>
        <xdr:grpSpPr>
          <a:xfrm>
            <a:off x="1056792" y="124745419"/>
            <a:ext cx="774162" cy="1991452"/>
            <a:chOff x="13425142" y="104788106"/>
            <a:chExt cx="1248903" cy="3425416"/>
          </a:xfrm>
        </xdr:grpSpPr>
        <xdr:grpSp>
          <xdr:nvGrpSpPr>
            <xdr:cNvPr id="2315" name="Group 2314">
              <a:extLst>
                <a:ext uri="{FF2B5EF4-FFF2-40B4-BE49-F238E27FC236}">
                  <a16:creationId xmlns:a16="http://schemas.microsoft.com/office/drawing/2014/main" id="{95EAE84C-5032-4608-B85B-72CBB2ACE2F5}"/>
                </a:ext>
              </a:extLst>
            </xdr:cNvPr>
            <xdr:cNvGrpSpPr/>
          </xdr:nvGrpSpPr>
          <xdr:grpSpPr>
            <a:xfrm>
              <a:off x="13620749" y="105470322"/>
              <a:ext cx="1053296" cy="2743200"/>
              <a:chOff x="13620749" y="105470322"/>
              <a:chExt cx="1053296" cy="2743200"/>
            </a:xfrm>
          </xdr:grpSpPr>
          <xdr:grpSp>
            <xdr:nvGrpSpPr>
              <xdr:cNvPr id="2317" name="Group 2316">
                <a:extLst>
                  <a:ext uri="{FF2B5EF4-FFF2-40B4-BE49-F238E27FC236}">
                    <a16:creationId xmlns:a16="http://schemas.microsoft.com/office/drawing/2014/main" id="{AAB8AF18-E61B-42EB-B537-B5F416EB7852}"/>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22" name="Rectangle: Rounded Corners 2321">
                  <a:extLst>
                    <a:ext uri="{FF2B5EF4-FFF2-40B4-BE49-F238E27FC236}">
                      <a16:creationId xmlns:a16="http://schemas.microsoft.com/office/drawing/2014/main" id="{81258DD6-4107-44DD-A3EF-0250C828593B}"/>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3" name="Rectangle: Rounded Corners 2322">
                  <a:extLst>
                    <a:ext uri="{FF2B5EF4-FFF2-40B4-BE49-F238E27FC236}">
                      <a16:creationId xmlns:a16="http://schemas.microsoft.com/office/drawing/2014/main" id="{703CB122-1BA3-4B07-B064-AFCEF2AA31CC}"/>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4" name="Rectangle: Rounded Corners 2323">
                  <a:extLst>
                    <a:ext uri="{FF2B5EF4-FFF2-40B4-BE49-F238E27FC236}">
                      <a16:creationId xmlns:a16="http://schemas.microsoft.com/office/drawing/2014/main" id="{0D4B2A34-3AE9-40A5-AE66-397518A137EB}"/>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5" name="Rectangle: Rounded Corners 2324">
                  <a:extLst>
                    <a:ext uri="{FF2B5EF4-FFF2-40B4-BE49-F238E27FC236}">
                      <a16:creationId xmlns:a16="http://schemas.microsoft.com/office/drawing/2014/main" id="{019DD22A-1B48-4030-939E-B9CEDDB88C45}"/>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6" name="Rectangle: Rounded Corners 2325">
                  <a:extLst>
                    <a:ext uri="{FF2B5EF4-FFF2-40B4-BE49-F238E27FC236}">
                      <a16:creationId xmlns:a16="http://schemas.microsoft.com/office/drawing/2014/main" id="{55E35329-E03B-4B8D-BAA3-9F27094038BD}"/>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7" name="Rectangle: Rounded Corners 2326">
                  <a:extLst>
                    <a:ext uri="{FF2B5EF4-FFF2-40B4-BE49-F238E27FC236}">
                      <a16:creationId xmlns:a16="http://schemas.microsoft.com/office/drawing/2014/main" id="{18AB0A76-C007-41FC-A652-584435C9C682}"/>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8" name="Rectangle: Rounded Corners 2327">
                  <a:extLst>
                    <a:ext uri="{FF2B5EF4-FFF2-40B4-BE49-F238E27FC236}">
                      <a16:creationId xmlns:a16="http://schemas.microsoft.com/office/drawing/2014/main" id="{398DCF95-2BC1-4534-B936-230192E470DF}"/>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18" name="Group 2317">
                <a:extLst>
                  <a:ext uri="{FF2B5EF4-FFF2-40B4-BE49-F238E27FC236}">
                    <a16:creationId xmlns:a16="http://schemas.microsoft.com/office/drawing/2014/main" id="{8D98DE75-00C5-43D0-9328-FC900A8816EB}"/>
                  </a:ext>
                </a:extLst>
              </xdr:cNvPr>
              <xdr:cNvGrpSpPr/>
            </xdr:nvGrpSpPr>
            <xdr:grpSpPr>
              <a:xfrm>
                <a:off x="13679805" y="106093372"/>
                <a:ext cx="953589" cy="1109382"/>
                <a:chOff x="0" y="0"/>
                <a:chExt cx="1112520" cy="1371600"/>
              </a:xfrm>
            </xdr:grpSpPr>
            <xdr:sp macro="" textlink="">
              <xdr:nvSpPr>
                <xdr:cNvPr id="2319" name="Rectangle 2318">
                  <a:extLst>
                    <a:ext uri="{FF2B5EF4-FFF2-40B4-BE49-F238E27FC236}">
                      <a16:creationId xmlns:a16="http://schemas.microsoft.com/office/drawing/2014/main" id="{AA364CFE-E318-4578-9D55-F62B41FA5EB1}"/>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20" name="Rectangle 2319">
                  <a:extLst>
                    <a:ext uri="{FF2B5EF4-FFF2-40B4-BE49-F238E27FC236}">
                      <a16:creationId xmlns:a16="http://schemas.microsoft.com/office/drawing/2014/main" id="{5E47E356-F8CC-4C42-8AA0-27148B5B6983}"/>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21" name="Straight Connector 2320">
                  <a:extLst>
                    <a:ext uri="{FF2B5EF4-FFF2-40B4-BE49-F238E27FC236}">
                      <a16:creationId xmlns:a16="http://schemas.microsoft.com/office/drawing/2014/main" id="{9182BD0D-7E90-4792-8A57-12629D254F62}"/>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16" name="Thought Bubble: Cloud 2315">
              <a:extLst>
                <a:ext uri="{FF2B5EF4-FFF2-40B4-BE49-F238E27FC236}">
                  <a16:creationId xmlns:a16="http://schemas.microsoft.com/office/drawing/2014/main" id="{E64FE520-AEF0-45C5-89EB-6DB178CBF99C}"/>
                </a:ext>
              </a:extLst>
            </xdr:cNvPr>
            <xdr:cNvSpPr/>
          </xdr:nvSpPr>
          <xdr:spPr>
            <a:xfrm flipH="1">
              <a:off x="13425142" y="104788106"/>
              <a:ext cx="1171578" cy="514351"/>
            </a:xfrm>
            <a:prstGeom prst="cloudCallout">
              <a:avLst>
                <a:gd name="adj1" fmla="val -3155"/>
                <a:gd name="adj2" fmla="val 112306"/>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71" name="Group 2270">
            <a:extLst>
              <a:ext uri="{FF2B5EF4-FFF2-40B4-BE49-F238E27FC236}">
                <a16:creationId xmlns:a16="http://schemas.microsoft.com/office/drawing/2014/main" id="{252953EC-D833-4D93-90AC-E3504D4ACC71}"/>
              </a:ext>
            </a:extLst>
          </xdr:cNvPr>
          <xdr:cNvGrpSpPr>
            <a:grpSpLocks noChangeAspect="1"/>
          </xdr:cNvGrpSpPr>
        </xdr:nvGrpSpPr>
        <xdr:grpSpPr>
          <a:xfrm>
            <a:off x="4356118" y="124752993"/>
            <a:ext cx="789202" cy="1982459"/>
            <a:chOff x="14944724" y="104774999"/>
            <a:chExt cx="1273165" cy="3409948"/>
          </a:xfrm>
        </xdr:grpSpPr>
        <xdr:grpSp>
          <xdr:nvGrpSpPr>
            <xdr:cNvPr id="2272" name="Group 2271">
              <a:extLst>
                <a:ext uri="{FF2B5EF4-FFF2-40B4-BE49-F238E27FC236}">
                  <a16:creationId xmlns:a16="http://schemas.microsoft.com/office/drawing/2014/main" id="{D38967DE-ABD8-401A-9752-E78B3639980D}"/>
                </a:ext>
              </a:extLst>
            </xdr:cNvPr>
            <xdr:cNvGrpSpPr/>
          </xdr:nvGrpSpPr>
          <xdr:grpSpPr>
            <a:xfrm>
              <a:off x="14944724" y="105441747"/>
              <a:ext cx="1053296" cy="2743200"/>
              <a:chOff x="14944724" y="105441747"/>
              <a:chExt cx="1053296" cy="2743200"/>
            </a:xfrm>
          </xdr:grpSpPr>
          <xdr:grpSp>
            <xdr:nvGrpSpPr>
              <xdr:cNvPr id="2303" name="Group 2302">
                <a:extLst>
                  <a:ext uri="{FF2B5EF4-FFF2-40B4-BE49-F238E27FC236}">
                    <a16:creationId xmlns:a16="http://schemas.microsoft.com/office/drawing/2014/main" id="{1F4572B5-4411-4B34-9C7D-21C8FF756A2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308" name="Rectangle: Rounded Corners 2307">
                  <a:extLst>
                    <a:ext uri="{FF2B5EF4-FFF2-40B4-BE49-F238E27FC236}">
                      <a16:creationId xmlns:a16="http://schemas.microsoft.com/office/drawing/2014/main" id="{C40C1CED-F524-403E-AACD-CC3F4D0ADDD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09" name="Rectangle: Rounded Corners 2308">
                  <a:extLst>
                    <a:ext uri="{FF2B5EF4-FFF2-40B4-BE49-F238E27FC236}">
                      <a16:creationId xmlns:a16="http://schemas.microsoft.com/office/drawing/2014/main" id="{6AC93ED0-A7D0-4FFC-990A-0EFFBDEE743E}"/>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0" name="Rectangle: Rounded Corners 2309">
                  <a:extLst>
                    <a:ext uri="{FF2B5EF4-FFF2-40B4-BE49-F238E27FC236}">
                      <a16:creationId xmlns:a16="http://schemas.microsoft.com/office/drawing/2014/main" id="{E44B15FA-EAF5-47F5-855E-A803B9D9FB83}"/>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1" name="Rectangle: Rounded Corners 2310">
                  <a:extLst>
                    <a:ext uri="{FF2B5EF4-FFF2-40B4-BE49-F238E27FC236}">
                      <a16:creationId xmlns:a16="http://schemas.microsoft.com/office/drawing/2014/main" id="{894A474E-70AB-4120-A170-2BECD1146062}"/>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2" name="Rectangle: Rounded Corners 2311">
                  <a:extLst>
                    <a:ext uri="{FF2B5EF4-FFF2-40B4-BE49-F238E27FC236}">
                      <a16:creationId xmlns:a16="http://schemas.microsoft.com/office/drawing/2014/main" id="{C73975C5-6BA1-417C-BF75-C7FB18394BB2}"/>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3" name="Rectangle: Rounded Corners 2312">
                  <a:extLst>
                    <a:ext uri="{FF2B5EF4-FFF2-40B4-BE49-F238E27FC236}">
                      <a16:creationId xmlns:a16="http://schemas.microsoft.com/office/drawing/2014/main" id="{B708D484-A5B2-456C-9D84-599DD20AFE5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4" name="Rectangle: Rounded Corners 2313">
                  <a:extLst>
                    <a:ext uri="{FF2B5EF4-FFF2-40B4-BE49-F238E27FC236}">
                      <a16:creationId xmlns:a16="http://schemas.microsoft.com/office/drawing/2014/main" id="{A543BB7A-CF9C-4668-A36B-3FD3003BB53E}"/>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04" name="Group 2303">
                <a:extLst>
                  <a:ext uri="{FF2B5EF4-FFF2-40B4-BE49-F238E27FC236}">
                    <a16:creationId xmlns:a16="http://schemas.microsoft.com/office/drawing/2014/main" id="{13B07068-DE16-4D51-AD2B-86FB9E5BF34F}"/>
                  </a:ext>
                </a:extLst>
              </xdr:cNvPr>
              <xdr:cNvGrpSpPr/>
            </xdr:nvGrpSpPr>
            <xdr:grpSpPr>
              <a:xfrm>
                <a:off x="15001875" y="106064797"/>
                <a:ext cx="953589" cy="1109382"/>
                <a:chOff x="-11112" y="0"/>
                <a:chExt cx="1112519" cy="1371600"/>
              </a:xfrm>
            </xdr:grpSpPr>
            <xdr:sp macro="" textlink="">
              <xdr:nvSpPr>
                <xdr:cNvPr id="2305" name="Rectangle 2304">
                  <a:extLst>
                    <a:ext uri="{FF2B5EF4-FFF2-40B4-BE49-F238E27FC236}">
                      <a16:creationId xmlns:a16="http://schemas.microsoft.com/office/drawing/2014/main" id="{F9521FFA-CB73-49E9-A0E3-79826A615DCC}"/>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06" name="Rectangle 2305">
                  <a:extLst>
                    <a:ext uri="{FF2B5EF4-FFF2-40B4-BE49-F238E27FC236}">
                      <a16:creationId xmlns:a16="http://schemas.microsoft.com/office/drawing/2014/main" id="{2CBE0425-1B84-4BC1-8BE4-A242E95452ED}"/>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07" name="Straight Connector 2306">
                  <a:extLst>
                    <a:ext uri="{FF2B5EF4-FFF2-40B4-BE49-F238E27FC236}">
                      <a16:creationId xmlns:a16="http://schemas.microsoft.com/office/drawing/2014/main" id="{AA022629-D00F-4A04-91C4-658A60AEFC34}"/>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02" name="Thought Bubble: Cloud 2301">
              <a:extLst>
                <a:ext uri="{FF2B5EF4-FFF2-40B4-BE49-F238E27FC236}">
                  <a16:creationId xmlns:a16="http://schemas.microsoft.com/office/drawing/2014/main" id="{C12EA9C6-6F8A-4AEB-B88C-35CA7582A55B}"/>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0</xdr:col>
      <xdr:colOff>0</xdr:colOff>
      <xdr:row>507</xdr:row>
      <xdr:rowOff>22860</xdr:rowOff>
    </xdr:from>
    <xdr:to>
      <xdr:col>13</xdr:col>
      <xdr:colOff>99060</xdr:colOff>
      <xdr:row>553</xdr:row>
      <xdr:rowOff>0</xdr:rowOff>
    </xdr:to>
    <xdr:grpSp>
      <xdr:nvGrpSpPr>
        <xdr:cNvPr id="2279" name="Group 2278">
          <a:extLst>
            <a:ext uri="{FF2B5EF4-FFF2-40B4-BE49-F238E27FC236}">
              <a16:creationId xmlns:a16="http://schemas.microsoft.com/office/drawing/2014/main" id="{0D9E03E8-AFB9-4DEF-B2A8-BACAFD983581}"/>
            </a:ext>
          </a:extLst>
        </xdr:cNvPr>
        <xdr:cNvGrpSpPr/>
      </xdr:nvGrpSpPr>
      <xdr:grpSpPr>
        <a:xfrm>
          <a:off x="0" y="102077520"/>
          <a:ext cx="6248400" cy="8054340"/>
          <a:chOff x="15455900" y="60706000"/>
          <a:chExt cx="6375400" cy="7823200"/>
        </a:xfrm>
      </xdr:grpSpPr>
      <xdr:sp macro="" textlink="">
        <xdr:nvSpPr>
          <xdr:cNvPr id="2280" name="Rectangle 2279">
            <a:extLst>
              <a:ext uri="{FF2B5EF4-FFF2-40B4-BE49-F238E27FC236}">
                <a16:creationId xmlns:a16="http://schemas.microsoft.com/office/drawing/2014/main" id="{371B7AB8-87DC-4846-9DC0-A0E4635E67E6}"/>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1" name="Rectangle 2280">
            <a:extLst>
              <a:ext uri="{FF2B5EF4-FFF2-40B4-BE49-F238E27FC236}">
                <a16:creationId xmlns:a16="http://schemas.microsoft.com/office/drawing/2014/main" id="{51D66EB2-4F55-454B-95EA-C137D3E1779C}"/>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282" name="Group 2281">
            <a:extLst>
              <a:ext uri="{FF2B5EF4-FFF2-40B4-BE49-F238E27FC236}">
                <a16:creationId xmlns:a16="http://schemas.microsoft.com/office/drawing/2014/main" id="{E4164FEA-F029-4B3F-8B1F-AA0F89991015}"/>
              </a:ext>
            </a:extLst>
          </xdr:cNvPr>
          <xdr:cNvGrpSpPr/>
        </xdr:nvGrpSpPr>
        <xdr:grpSpPr>
          <a:xfrm>
            <a:off x="16306800" y="60706000"/>
            <a:ext cx="2296879" cy="7823200"/>
            <a:chOff x="3796580" y="60718700"/>
            <a:chExt cx="2296879" cy="7823200"/>
          </a:xfrm>
        </xdr:grpSpPr>
        <xdr:sp macro="" textlink="">
          <xdr:nvSpPr>
            <xdr:cNvPr id="2289" name="Freeform: Shape 2288">
              <a:extLst>
                <a:ext uri="{FF2B5EF4-FFF2-40B4-BE49-F238E27FC236}">
                  <a16:creationId xmlns:a16="http://schemas.microsoft.com/office/drawing/2014/main" id="{7042C26B-EAE9-46A6-85DE-E9861B7D2E1C}"/>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0" name="Freeform: Shape 2289">
              <a:extLst>
                <a:ext uri="{FF2B5EF4-FFF2-40B4-BE49-F238E27FC236}">
                  <a16:creationId xmlns:a16="http://schemas.microsoft.com/office/drawing/2014/main" id="{6EC8A23E-33FD-4ED0-8E77-60056C30B8F9}"/>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1" name="Freeform: Shape 2290">
              <a:extLst>
                <a:ext uri="{FF2B5EF4-FFF2-40B4-BE49-F238E27FC236}">
                  <a16:creationId xmlns:a16="http://schemas.microsoft.com/office/drawing/2014/main" id="{EDA347E1-0257-4FBF-BF9E-68D6EBBE43EE}"/>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2" name="Freeform: Shape 2291">
              <a:extLst>
                <a:ext uri="{FF2B5EF4-FFF2-40B4-BE49-F238E27FC236}">
                  <a16:creationId xmlns:a16="http://schemas.microsoft.com/office/drawing/2014/main" id="{6CBF09DB-A3C1-496F-8D7A-4A4A0D1837EE}"/>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3" name="Freeform: Shape 2292">
              <a:extLst>
                <a:ext uri="{FF2B5EF4-FFF2-40B4-BE49-F238E27FC236}">
                  <a16:creationId xmlns:a16="http://schemas.microsoft.com/office/drawing/2014/main" id="{3A6B97C7-C398-4C2C-97E7-1AF44B69C1A3}"/>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2283" name="Group 2282">
            <a:extLst>
              <a:ext uri="{FF2B5EF4-FFF2-40B4-BE49-F238E27FC236}">
                <a16:creationId xmlns:a16="http://schemas.microsoft.com/office/drawing/2014/main" id="{01612B13-FB7A-407F-A775-44ED6BF82F5D}"/>
              </a:ext>
            </a:extLst>
          </xdr:cNvPr>
          <xdr:cNvGrpSpPr/>
        </xdr:nvGrpSpPr>
        <xdr:grpSpPr>
          <a:xfrm>
            <a:off x="18742660" y="60706000"/>
            <a:ext cx="2256239" cy="7823200"/>
            <a:chOff x="7845340" y="60718700"/>
            <a:chExt cx="2256239" cy="7823200"/>
          </a:xfrm>
        </xdr:grpSpPr>
        <xdr:sp macro="" textlink="">
          <xdr:nvSpPr>
            <xdr:cNvPr id="2284" name="Freeform: Shape 2283">
              <a:extLst>
                <a:ext uri="{FF2B5EF4-FFF2-40B4-BE49-F238E27FC236}">
                  <a16:creationId xmlns:a16="http://schemas.microsoft.com/office/drawing/2014/main" id="{1E6B8776-CBAF-413E-9FA6-5D1269AC6D34}"/>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5" name="Freeform: Shape 2284">
              <a:extLst>
                <a:ext uri="{FF2B5EF4-FFF2-40B4-BE49-F238E27FC236}">
                  <a16:creationId xmlns:a16="http://schemas.microsoft.com/office/drawing/2014/main" id="{B95E8EA1-393E-4E2D-8321-15D356FFA7EB}"/>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6" name="Freeform: Shape 2285">
              <a:extLst>
                <a:ext uri="{FF2B5EF4-FFF2-40B4-BE49-F238E27FC236}">
                  <a16:creationId xmlns:a16="http://schemas.microsoft.com/office/drawing/2014/main" id="{249983E0-8B18-4946-9CA6-79E554E487AC}"/>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7" name="Freeform: Shape 2286">
              <a:extLst>
                <a:ext uri="{FF2B5EF4-FFF2-40B4-BE49-F238E27FC236}">
                  <a16:creationId xmlns:a16="http://schemas.microsoft.com/office/drawing/2014/main" id="{FCA7769D-C871-42E8-90DC-300EF861F34F}"/>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8" name="Freeform: Shape 2287">
              <a:extLst>
                <a:ext uri="{FF2B5EF4-FFF2-40B4-BE49-F238E27FC236}">
                  <a16:creationId xmlns:a16="http://schemas.microsoft.com/office/drawing/2014/main" id="{0F1A47F2-0205-4B1D-B24C-F619337C4798}"/>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11</xdr:col>
      <xdr:colOff>176116</xdr:colOff>
      <xdr:row>201</xdr:row>
      <xdr:rowOff>0</xdr:rowOff>
    </xdr:from>
    <xdr:to>
      <xdr:col>13</xdr:col>
      <xdr:colOff>106680</xdr:colOff>
      <xdr:row>235</xdr:row>
      <xdr:rowOff>0</xdr:rowOff>
    </xdr:to>
    <xdr:sp macro="" textlink="">
      <xdr:nvSpPr>
        <xdr:cNvPr id="978" name="Freeform: Shape 977">
          <a:extLst>
            <a:ext uri="{FF2B5EF4-FFF2-40B4-BE49-F238E27FC236}">
              <a16:creationId xmlns:a16="http://schemas.microsoft.com/office/drawing/2014/main" id="{1D4613A8-3636-44DC-9E31-B29F0845735A}"/>
            </a:ext>
          </a:extLst>
        </xdr:cNvPr>
        <xdr:cNvSpPr/>
      </xdr:nvSpPr>
      <xdr:spPr>
        <a:xfrm flipH="1">
          <a:off x="5251036" y="43281600"/>
          <a:ext cx="921164" cy="749046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25113 w 1830513"/>
            <a:gd name="connsiteY40" fmla="*/ 5967797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70733 w 1830513"/>
            <a:gd name="connsiteY39" fmla="*/ 5934910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8562896"/>
            <a:gd name="connsiteX1" fmla="*/ 1161 w 1830513"/>
            <a:gd name="connsiteY1" fmla="*/ 0 h 8562896"/>
            <a:gd name="connsiteX2" fmla="*/ 230313 w 1830513"/>
            <a:gd name="connsiteY2" fmla="*/ 0 h 8562896"/>
            <a:gd name="connsiteX3" fmla="*/ 484313 w 1830513"/>
            <a:gd name="connsiteY3" fmla="*/ 25400 h 8562896"/>
            <a:gd name="connsiteX4" fmla="*/ 687513 w 1830513"/>
            <a:gd name="connsiteY4" fmla="*/ 114300 h 8562896"/>
            <a:gd name="connsiteX5" fmla="*/ 878565 w 1830513"/>
            <a:gd name="connsiteY5" fmla="*/ 231602 h 8562896"/>
            <a:gd name="connsiteX6" fmla="*/ 1043113 w 1830513"/>
            <a:gd name="connsiteY6" fmla="*/ 393700 h 8562896"/>
            <a:gd name="connsiteX7" fmla="*/ 1208213 w 1830513"/>
            <a:gd name="connsiteY7" fmla="*/ 673100 h 8562896"/>
            <a:gd name="connsiteX8" fmla="*/ 1297113 w 1830513"/>
            <a:gd name="connsiteY8" fmla="*/ 889000 h 8562896"/>
            <a:gd name="connsiteX9" fmla="*/ 1462213 w 1830513"/>
            <a:gd name="connsiteY9" fmla="*/ 1473200 h 8562896"/>
            <a:gd name="connsiteX10" fmla="*/ 1525713 w 1830513"/>
            <a:gd name="connsiteY10" fmla="*/ 1905000 h 8562896"/>
            <a:gd name="connsiteX11" fmla="*/ 1563813 w 1830513"/>
            <a:gd name="connsiteY11" fmla="*/ 2273300 h 8562896"/>
            <a:gd name="connsiteX12" fmla="*/ 1589213 w 1830513"/>
            <a:gd name="connsiteY12" fmla="*/ 2654300 h 8562896"/>
            <a:gd name="connsiteX13" fmla="*/ 1551113 w 1830513"/>
            <a:gd name="connsiteY13" fmla="*/ 2768600 h 8562896"/>
            <a:gd name="connsiteX14" fmla="*/ 1500313 w 1830513"/>
            <a:gd name="connsiteY14" fmla="*/ 2882900 h 8562896"/>
            <a:gd name="connsiteX15" fmla="*/ 1466079 w 1830513"/>
            <a:gd name="connsiteY15" fmla="*/ 2990811 h 8562896"/>
            <a:gd name="connsiteX16" fmla="*/ 1513013 w 1830513"/>
            <a:gd name="connsiteY16" fmla="*/ 3175000 h 8562896"/>
            <a:gd name="connsiteX17" fmla="*/ 1779713 w 1830513"/>
            <a:gd name="connsiteY17" fmla="*/ 3886200 h 8562896"/>
            <a:gd name="connsiteX18" fmla="*/ 1817813 w 1830513"/>
            <a:gd name="connsiteY18" fmla="*/ 4000500 h 8562896"/>
            <a:gd name="connsiteX19" fmla="*/ 1830513 w 1830513"/>
            <a:gd name="connsiteY19" fmla="*/ 4102100 h 8562896"/>
            <a:gd name="connsiteX20" fmla="*/ 1823888 w 1830513"/>
            <a:gd name="connsiteY20" fmla="*/ 4180455 h 8562896"/>
            <a:gd name="connsiteX21" fmla="*/ 1767013 w 1830513"/>
            <a:gd name="connsiteY21" fmla="*/ 4241800 h 8562896"/>
            <a:gd name="connsiteX22" fmla="*/ 1652713 w 1830513"/>
            <a:gd name="connsiteY22" fmla="*/ 4356100 h 8562896"/>
            <a:gd name="connsiteX23" fmla="*/ 1601913 w 1830513"/>
            <a:gd name="connsiteY23" fmla="*/ 4521200 h 8562896"/>
            <a:gd name="connsiteX24" fmla="*/ 1614613 w 1830513"/>
            <a:gd name="connsiteY24" fmla="*/ 4724400 h 8562896"/>
            <a:gd name="connsiteX25" fmla="*/ 1614613 w 1830513"/>
            <a:gd name="connsiteY25" fmla="*/ 4876800 h 8562896"/>
            <a:gd name="connsiteX26" fmla="*/ 1589213 w 1830513"/>
            <a:gd name="connsiteY26" fmla="*/ 4889500 h 8562896"/>
            <a:gd name="connsiteX27" fmla="*/ 1525713 w 1830513"/>
            <a:gd name="connsiteY27" fmla="*/ 4914900 h 8562896"/>
            <a:gd name="connsiteX28" fmla="*/ 1436813 w 1830513"/>
            <a:gd name="connsiteY28" fmla="*/ 4927600 h 8562896"/>
            <a:gd name="connsiteX29" fmla="*/ 1538413 w 1830513"/>
            <a:gd name="connsiteY29" fmla="*/ 4965700 h 8562896"/>
            <a:gd name="connsiteX30" fmla="*/ 1601913 w 1830513"/>
            <a:gd name="connsiteY30" fmla="*/ 5041900 h 8562896"/>
            <a:gd name="connsiteX31" fmla="*/ 1627313 w 1830513"/>
            <a:gd name="connsiteY31" fmla="*/ 5118100 h 8562896"/>
            <a:gd name="connsiteX32" fmla="*/ 1589213 w 1830513"/>
            <a:gd name="connsiteY32" fmla="*/ 5194300 h 8562896"/>
            <a:gd name="connsiteX33" fmla="*/ 1513013 w 1830513"/>
            <a:gd name="connsiteY33" fmla="*/ 5283200 h 8562896"/>
            <a:gd name="connsiteX34" fmla="*/ 1487613 w 1830513"/>
            <a:gd name="connsiteY34" fmla="*/ 5384800 h 8562896"/>
            <a:gd name="connsiteX35" fmla="*/ 1487613 w 1830513"/>
            <a:gd name="connsiteY35" fmla="*/ 5473700 h 8562896"/>
            <a:gd name="connsiteX36" fmla="*/ 1500313 w 1830513"/>
            <a:gd name="connsiteY36" fmla="*/ 5638800 h 8562896"/>
            <a:gd name="connsiteX37" fmla="*/ 1345217 w 1830513"/>
            <a:gd name="connsiteY37" fmla="*/ 5792537 h 8562896"/>
            <a:gd name="connsiteX38" fmla="*/ 968967 w 1830513"/>
            <a:gd name="connsiteY38" fmla="*/ 5837856 h 8562896"/>
            <a:gd name="connsiteX39" fmla="*/ 788653 w 1830513"/>
            <a:gd name="connsiteY39" fmla="*/ 5877575 h 8562896"/>
            <a:gd name="connsiteX40" fmla="*/ 655454 w 1830513"/>
            <a:gd name="connsiteY40" fmla="*/ 6036937 h 8562896"/>
            <a:gd name="connsiteX41" fmla="*/ 631533 w 1830513"/>
            <a:gd name="connsiteY41" fmla="*/ 6239577 h 8562896"/>
            <a:gd name="connsiteX42" fmla="*/ 585913 w 1830513"/>
            <a:gd name="connsiteY42" fmla="*/ 6591300 h 8562896"/>
            <a:gd name="connsiteX43" fmla="*/ 334395 w 1830513"/>
            <a:gd name="connsiteY43" fmla="*/ 8562896 h 8562896"/>
            <a:gd name="connsiteX44" fmla="*/ 1713 w 1830513"/>
            <a:gd name="connsiteY44" fmla="*/ 7823200 h 8562896"/>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668995 w 1844054"/>
            <a:gd name="connsiteY40" fmla="*/ 60369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470689 w 1844054"/>
            <a:gd name="connsiteY40" fmla="*/ 59685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531706 w 1844054"/>
            <a:gd name="connsiteY40" fmla="*/ 59514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844054" h="8575595">
              <a:moveTo>
                <a:pt x="0" y="8575595"/>
              </a:moveTo>
              <a:cubicBezTo>
                <a:pt x="4233" y="5967862"/>
                <a:pt x="10469" y="2607733"/>
                <a:pt x="14702" y="0"/>
              </a:cubicBezTo>
              <a:lnTo>
                <a:pt x="243854" y="0"/>
              </a:lnTo>
              <a:cubicBezTo>
                <a:pt x="324379" y="4233"/>
                <a:pt x="421654" y="6350"/>
                <a:pt x="497854" y="25400"/>
              </a:cubicBezTo>
              <a:cubicBezTo>
                <a:pt x="574054" y="44450"/>
                <a:pt x="635345" y="79933"/>
                <a:pt x="701054" y="114300"/>
              </a:cubicBezTo>
              <a:cubicBezTo>
                <a:pt x="766763" y="148667"/>
                <a:pt x="832839" y="185035"/>
                <a:pt x="892106" y="231602"/>
              </a:cubicBezTo>
              <a:cubicBezTo>
                <a:pt x="951373" y="278169"/>
                <a:pt x="1001713" y="320117"/>
                <a:pt x="1056654" y="393700"/>
              </a:cubicBezTo>
              <a:cubicBezTo>
                <a:pt x="1111595" y="467283"/>
                <a:pt x="1179421" y="590550"/>
                <a:pt x="1221754" y="673100"/>
              </a:cubicBezTo>
              <a:lnTo>
                <a:pt x="1310654" y="889000"/>
              </a:lnTo>
              <a:cubicBezTo>
                <a:pt x="1340287" y="960967"/>
                <a:pt x="1437654" y="1303867"/>
                <a:pt x="1475754" y="1473200"/>
              </a:cubicBezTo>
              <a:lnTo>
                <a:pt x="1539254" y="1905000"/>
              </a:lnTo>
              <a:lnTo>
                <a:pt x="1577354" y="2273300"/>
              </a:lnTo>
              <a:lnTo>
                <a:pt x="1602754" y="2654300"/>
              </a:lnTo>
              <a:lnTo>
                <a:pt x="1564654" y="2768600"/>
              </a:lnTo>
              <a:lnTo>
                <a:pt x="1513854" y="2882900"/>
              </a:lnTo>
              <a:lnTo>
                <a:pt x="1479620" y="2990811"/>
              </a:lnTo>
              <a:lnTo>
                <a:pt x="1526554" y="3175000"/>
              </a:lnTo>
              <a:lnTo>
                <a:pt x="1793254" y="3886200"/>
              </a:lnTo>
              <a:lnTo>
                <a:pt x="1831354" y="4000500"/>
              </a:lnTo>
              <a:lnTo>
                <a:pt x="1844054" y="4102100"/>
              </a:lnTo>
              <a:lnTo>
                <a:pt x="1837429" y="4180455"/>
              </a:lnTo>
              <a:lnTo>
                <a:pt x="1780554" y="4241800"/>
              </a:lnTo>
              <a:lnTo>
                <a:pt x="1666254" y="4356100"/>
              </a:lnTo>
              <a:lnTo>
                <a:pt x="1615454" y="4521200"/>
              </a:lnTo>
              <a:lnTo>
                <a:pt x="1628154" y="4724400"/>
              </a:lnTo>
              <a:cubicBezTo>
                <a:pt x="1630271" y="4783667"/>
                <a:pt x="1632387" y="4849283"/>
                <a:pt x="1628154" y="4876800"/>
              </a:cubicBezTo>
              <a:cubicBezTo>
                <a:pt x="1623921" y="4904317"/>
                <a:pt x="1617571" y="4883150"/>
                <a:pt x="1602754" y="4889500"/>
              </a:cubicBezTo>
              <a:lnTo>
                <a:pt x="1539254" y="4914900"/>
              </a:lnTo>
              <a:lnTo>
                <a:pt x="1450354" y="4927600"/>
              </a:lnTo>
              <a:lnTo>
                <a:pt x="1551954" y="4965700"/>
              </a:lnTo>
              <a:lnTo>
                <a:pt x="1615454" y="5041900"/>
              </a:lnTo>
              <a:lnTo>
                <a:pt x="1640854" y="5118100"/>
              </a:lnTo>
              <a:lnTo>
                <a:pt x="1602754" y="5194300"/>
              </a:lnTo>
              <a:lnTo>
                <a:pt x="1526554" y="5283200"/>
              </a:lnTo>
              <a:lnTo>
                <a:pt x="1501154" y="5384800"/>
              </a:lnTo>
              <a:lnTo>
                <a:pt x="1501154" y="5473700"/>
              </a:lnTo>
              <a:lnTo>
                <a:pt x="1513854" y="5638800"/>
              </a:lnTo>
              <a:cubicBezTo>
                <a:pt x="1490121" y="5691939"/>
                <a:pt x="1447316" y="5759361"/>
                <a:pt x="1358758" y="5792537"/>
              </a:cubicBezTo>
              <a:lnTo>
                <a:pt x="982508" y="5837856"/>
              </a:lnTo>
              <a:cubicBezTo>
                <a:pt x="922403" y="5851096"/>
                <a:pt x="877328" y="5858645"/>
                <a:pt x="802194" y="5877575"/>
              </a:cubicBezTo>
              <a:cubicBezTo>
                <a:pt x="727060" y="5896505"/>
                <a:pt x="567618" y="5904402"/>
                <a:pt x="531706" y="5951437"/>
              </a:cubicBezTo>
              <a:lnTo>
                <a:pt x="309480" y="6265227"/>
              </a:lnTo>
              <a:lnTo>
                <a:pt x="233350" y="6693900"/>
              </a:lnTo>
              <a:lnTo>
                <a:pt x="164884" y="8571446"/>
              </a:lnTo>
              <a:lnTo>
                <a:pt x="0" y="8575595"/>
              </a:lnTo>
              <a:close/>
            </a:path>
          </a:pathLst>
        </a:custGeom>
        <a:solidFill>
          <a:srgbClr val="FFCCCC"/>
        </a:solidFill>
        <a:ln>
          <a:noFill/>
        </a:ln>
        <a:effectLst>
          <a:outerShdw blurRad="50800" dist="38100" dir="10800000" algn="r" rotWithShape="0">
            <a:srgbClr val="C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0</xdr:col>
      <xdr:colOff>856</xdr:colOff>
      <xdr:row>201</xdr:row>
      <xdr:rowOff>0</xdr:rowOff>
    </xdr:from>
    <xdr:to>
      <xdr:col>2</xdr:col>
      <xdr:colOff>304800</xdr:colOff>
      <xdr:row>235</xdr:row>
      <xdr:rowOff>0</xdr:rowOff>
    </xdr:to>
    <xdr:sp macro="" textlink="">
      <xdr:nvSpPr>
        <xdr:cNvPr id="1170" name="Freeform: Shape 1169">
          <a:extLst>
            <a:ext uri="{FF2B5EF4-FFF2-40B4-BE49-F238E27FC236}">
              <a16:creationId xmlns:a16="http://schemas.microsoft.com/office/drawing/2014/main" id="{00000000-0008-0000-0000-000092040000}"/>
            </a:ext>
          </a:extLst>
        </xdr:cNvPr>
        <xdr:cNvSpPr/>
      </xdr:nvSpPr>
      <xdr:spPr>
        <a:xfrm>
          <a:off x="856" y="43281600"/>
          <a:ext cx="921164" cy="749046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25113 w 1830513"/>
            <a:gd name="connsiteY40" fmla="*/ 5967797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70733 w 1830513"/>
            <a:gd name="connsiteY39" fmla="*/ 5934910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8562896"/>
            <a:gd name="connsiteX1" fmla="*/ 1161 w 1830513"/>
            <a:gd name="connsiteY1" fmla="*/ 0 h 8562896"/>
            <a:gd name="connsiteX2" fmla="*/ 230313 w 1830513"/>
            <a:gd name="connsiteY2" fmla="*/ 0 h 8562896"/>
            <a:gd name="connsiteX3" fmla="*/ 484313 w 1830513"/>
            <a:gd name="connsiteY3" fmla="*/ 25400 h 8562896"/>
            <a:gd name="connsiteX4" fmla="*/ 687513 w 1830513"/>
            <a:gd name="connsiteY4" fmla="*/ 114300 h 8562896"/>
            <a:gd name="connsiteX5" fmla="*/ 878565 w 1830513"/>
            <a:gd name="connsiteY5" fmla="*/ 231602 h 8562896"/>
            <a:gd name="connsiteX6" fmla="*/ 1043113 w 1830513"/>
            <a:gd name="connsiteY6" fmla="*/ 393700 h 8562896"/>
            <a:gd name="connsiteX7" fmla="*/ 1208213 w 1830513"/>
            <a:gd name="connsiteY7" fmla="*/ 673100 h 8562896"/>
            <a:gd name="connsiteX8" fmla="*/ 1297113 w 1830513"/>
            <a:gd name="connsiteY8" fmla="*/ 889000 h 8562896"/>
            <a:gd name="connsiteX9" fmla="*/ 1462213 w 1830513"/>
            <a:gd name="connsiteY9" fmla="*/ 1473200 h 8562896"/>
            <a:gd name="connsiteX10" fmla="*/ 1525713 w 1830513"/>
            <a:gd name="connsiteY10" fmla="*/ 1905000 h 8562896"/>
            <a:gd name="connsiteX11" fmla="*/ 1563813 w 1830513"/>
            <a:gd name="connsiteY11" fmla="*/ 2273300 h 8562896"/>
            <a:gd name="connsiteX12" fmla="*/ 1589213 w 1830513"/>
            <a:gd name="connsiteY12" fmla="*/ 2654300 h 8562896"/>
            <a:gd name="connsiteX13" fmla="*/ 1551113 w 1830513"/>
            <a:gd name="connsiteY13" fmla="*/ 2768600 h 8562896"/>
            <a:gd name="connsiteX14" fmla="*/ 1500313 w 1830513"/>
            <a:gd name="connsiteY14" fmla="*/ 2882900 h 8562896"/>
            <a:gd name="connsiteX15" fmla="*/ 1466079 w 1830513"/>
            <a:gd name="connsiteY15" fmla="*/ 2990811 h 8562896"/>
            <a:gd name="connsiteX16" fmla="*/ 1513013 w 1830513"/>
            <a:gd name="connsiteY16" fmla="*/ 3175000 h 8562896"/>
            <a:gd name="connsiteX17" fmla="*/ 1779713 w 1830513"/>
            <a:gd name="connsiteY17" fmla="*/ 3886200 h 8562896"/>
            <a:gd name="connsiteX18" fmla="*/ 1817813 w 1830513"/>
            <a:gd name="connsiteY18" fmla="*/ 4000500 h 8562896"/>
            <a:gd name="connsiteX19" fmla="*/ 1830513 w 1830513"/>
            <a:gd name="connsiteY19" fmla="*/ 4102100 h 8562896"/>
            <a:gd name="connsiteX20" fmla="*/ 1823888 w 1830513"/>
            <a:gd name="connsiteY20" fmla="*/ 4180455 h 8562896"/>
            <a:gd name="connsiteX21" fmla="*/ 1767013 w 1830513"/>
            <a:gd name="connsiteY21" fmla="*/ 4241800 h 8562896"/>
            <a:gd name="connsiteX22" fmla="*/ 1652713 w 1830513"/>
            <a:gd name="connsiteY22" fmla="*/ 4356100 h 8562896"/>
            <a:gd name="connsiteX23" fmla="*/ 1601913 w 1830513"/>
            <a:gd name="connsiteY23" fmla="*/ 4521200 h 8562896"/>
            <a:gd name="connsiteX24" fmla="*/ 1614613 w 1830513"/>
            <a:gd name="connsiteY24" fmla="*/ 4724400 h 8562896"/>
            <a:gd name="connsiteX25" fmla="*/ 1614613 w 1830513"/>
            <a:gd name="connsiteY25" fmla="*/ 4876800 h 8562896"/>
            <a:gd name="connsiteX26" fmla="*/ 1589213 w 1830513"/>
            <a:gd name="connsiteY26" fmla="*/ 4889500 h 8562896"/>
            <a:gd name="connsiteX27" fmla="*/ 1525713 w 1830513"/>
            <a:gd name="connsiteY27" fmla="*/ 4914900 h 8562896"/>
            <a:gd name="connsiteX28" fmla="*/ 1436813 w 1830513"/>
            <a:gd name="connsiteY28" fmla="*/ 4927600 h 8562896"/>
            <a:gd name="connsiteX29" fmla="*/ 1538413 w 1830513"/>
            <a:gd name="connsiteY29" fmla="*/ 4965700 h 8562896"/>
            <a:gd name="connsiteX30" fmla="*/ 1601913 w 1830513"/>
            <a:gd name="connsiteY30" fmla="*/ 5041900 h 8562896"/>
            <a:gd name="connsiteX31" fmla="*/ 1627313 w 1830513"/>
            <a:gd name="connsiteY31" fmla="*/ 5118100 h 8562896"/>
            <a:gd name="connsiteX32" fmla="*/ 1589213 w 1830513"/>
            <a:gd name="connsiteY32" fmla="*/ 5194300 h 8562896"/>
            <a:gd name="connsiteX33" fmla="*/ 1513013 w 1830513"/>
            <a:gd name="connsiteY33" fmla="*/ 5283200 h 8562896"/>
            <a:gd name="connsiteX34" fmla="*/ 1487613 w 1830513"/>
            <a:gd name="connsiteY34" fmla="*/ 5384800 h 8562896"/>
            <a:gd name="connsiteX35" fmla="*/ 1487613 w 1830513"/>
            <a:gd name="connsiteY35" fmla="*/ 5473700 h 8562896"/>
            <a:gd name="connsiteX36" fmla="*/ 1500313 w 1830513"/>
            <a:gd name="connsiteY36" fmla="*/ 5638800 h 8562896"/>
            <a:gd name="connsiteX37" fmla="*/ 1345217 w 1830513"/>
            <a:gd name="connsiteY37" fmla="*/ 5792537 h 8562896"/>
            <a:gd name="connsiteX38" fmla="*/ 968967 w 1830513"/>
            <a:gd name="connsiteY38" fmla="*/ 5837856 h 8562896"/>
            <a:gd name="connsiteX39" fmla="*/ 788653 w 1830513"/>
            <a:gd name="connsiteY39" fmla="*/ 5877575 h 8562896"/>
            <a:gd name="connsiteX40" fmla="*/ 655454 w 1830513"/>
            <a:gd name="connsiteY40" fmla="*/ 6036937 h 8562896"/>
            <a:gd name="connsiteX41" fmla="*/ 631533 w 1830513"/>
            <a:gd name="connsiteY41" fmla="*/ 6239577 h 8562896"/>
            <a:gd name="connsiteX42" fmla="*/ 585913 w 1830513"/>
            <a:gd name="connsiteY42" fmla="*/ 6591300 h 8562896"/>
            <a:gd name="connsiteX43" fmla="*/ 334395 w 1830513"/>
            <a:gd name="connsiteY43" fmla="*/ 8562896 h 8562896"/>
            <a:gd name="connsiteX44" fmla="*/ 1713 w 1830513"/>
            <a:gd name="connsiteY44" fmla="*/ 7823200 h 8562896"/>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668995 w 1844054"/>
            <a:gd name="connsiteY40" fmla="*/ 60369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470689 w 1844054"/>
            <a:gd name="connsiteY40" fmla="*/ 59685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531706 w 1844054"/>
            <a:gd name="connsiteY40" fmla="*/ 59514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844054" h="8575595">
              <a:moveTo>
                <a:pt x="0" y="8575595"/>
              </a:moveTo>
              <a:cubicBezTo>
                <a:pt x="4233" y="5967862"/>
                <a:pt x="10469" y="2607733"/>
                <a:pt x="14702" y="0"/>
              </a:cubicBezTo>
              <a:lnTo>
                <a:pt x="243854" y="0"/>
              </a:lnTo>
              <a:cubicBezTo>
                <a:pt x="324379" y="4233"/>
                <a:pt x="421654" y="6350"/>
                <a:pt x="497854" y="25400"/>
              </a:cubicBezTo>
              <a:cubicBezTo>
                <a:pt x="574054" y="44450"/>
                <a:pt x="635345" y="79933"/>
                <a:pt x="701054" y="114300"/>
              </a:cubicBezTo>
              <a:cubicBezTo>
                <a:pt x="766763" y="148667"/>
                <a:pt x="832839" y="185035"/>
                <a:pt x="892106" y="231602"/>
              </a:cubicBezTo>
              <a:cubicBezTo>
                <a:pt x="951373" y="278169"/>
                <a:pt x="1001713" y="320117"/>
                <a:pt x="1056654" y="393700"/>
              </a:cubicBezTo>
              <a:cubicBezTo>
                <a:pt x="1111595" y="467283"/>
                <a:pt x="1179421" y="590550"/>
                <a:pt x="1221754" y="673100"/>
              </a:cubicBezTo>
              <a:lnTo>
                <a:pt x="1310654" y="889000"/>
              </a:lnTo>
              <a:cubicBezTo>
                <a:pt x="1340287" y="960967"/>
                <a:pt x="1437654" y="1303867"/>
                <a:pt x="1475754" y="1473200"/>
              </a:cubicBezTo>
              <a:lnTo>
                <a:pt x="1539254" y="1905000"/>
              </a:lnTo>
              <a:lnTo>
                <a:pt x="1577354" y="2273300"/>
              </a:lnTo>
              <a:lnTo>
                <a:pt x="1602754" y="2654300"/>
              </a:lnTo>
              <a:lnTo>
                <a:pt x="1564654" y="2768600"/>
              </a:lnTo>
              <a:lnTo>
                <a:pt x="1513854" y="2882900"/>
              </a:lnTo>
              <a:lnTo>
                <a:pt x="1479620" y="2990811"/>
              </a:lnTo>
              <a:lnTo>
                <a:pt x="1526554" y="3175000"/>
              </a:lnTo>
              <a:lnTo>
                <a:pt x="1793254" y="3886200"/>
              </a:lnTo>
              <a:lnTo>
                <a:pt x="1831354" y="4000500"/>
              </a:lnTo>
              <a:lnTo>
                <a:pt x="1844054" y="4102100"/>
              </a:lnTo>
              <a:lnTo>
                <a:pt x="1837429" y="4180455"/>
              </a:lnTo>
              <a:lnTo>
                <a:pt x="1780554" y="4241800"/>
              </a:lnTo>
              <a:lnTo>
                <a:pt x="1666254" y="4356100"/>
              </a:lnTo>
              <a:lnTo>
                <a:pt x="1615454" y="4521200"/>
              </a:lnTo>
              <a:lnTo>
                <a:pt x="1628154" y="4724400"/>
              </a:lnTo>
              <a:cubicBezTo>
                <a:pt x="1630271" y="4783667"/>
                <a:pt x="1632387" y="4849283"/>
                <a:pt x="1628154" y="4876800"/>
              </a:cubicBezTo>
              <a:cubicBezTo>
                <a:pt x="1623921" y="4904317"/>
                <a:pt x="1617571" y="4883150"/>
                <a:pt x="1602754" y="4889500"/>
              </a:cubicBezTo>
              <a:lnTo>
                <a:pt x="1539254" y="4914900"/>
              </a:lnTo>
              <a:lnTo>
                <a:pt x="1450354" y="4927600"/>
              </a:lnTo>
              <a:lnTo>
                <a:pt x="1551954" y="4965700"/>
              </a:lnTo>
              <a:lnTo>
                <a:pt x="1615454" y="5041900"/>
              </a:lnTo>
              <a:lnTo>
                <a:pt x="1640854" y="5118100"/>
              </a:lnTo>
              <a:lnTo>
                <a:pt x="1602754" y="5194300"/>
              </a:lnTo>
              <a:lnTo>
                <a:pt x="1526554" y="5283200"/>
              </a:lnTo>
              <a:lnTo>
                <a:pt x="1501154" y="5384800"/>
              </a:lnTo>
              <a:lnTo>
                <a:pt x="1501154" y="5473700"/>
              </a:lnTo>
              <a:lnTo>
                <a:pt x="1513854" y="5638800"/>
              </a:lnTo>
              <a:cubicBezTo>
                <a:pt x="1490121" y="5691939"/>
                <a:pt x="1447316" y="5759361"/>
                <a:pt x="1358758" y="5792537"/>
              </a:cubicBezTo>
              <a:lnTo>
                <a:pt x="982508" y="5837856"/>
              </a:lnTo>
              <a:cubicBezTo>
                <a:pt x="922403" y="5851096"/>
                <a:pt x="877328" y="5858645"/>
                <a:pt x="802194" y="5877575"/>
              </a:cubicBezTo>
              <a:cubicBezTo>
                <a:pt x="727060" y="5896505"/>
                <a:pt x="567618" y="5904402"/>
                <a:pt x="531706" y="5951437"/>
              </a:cubicBezTo>
              <a:lnTo>
                <a:pt x="309480" y="6265227"/>
              </a:lnTo>
              <a:lnTo>
                <a:pt x="233350" y="6693900"/>
              </a:lnTo>
              <a:lnTo>
                <a:pt x="164884" y="8571446"/>
              </a:lnTo>
              <a:lnTo>
                <a:pt x="0" y="8575595"/>
              </a:lnTo>
              <a:close/>
            </a:path>
          </a:pathLst>
        </a:custGeom>
        <a:solidFill>
          <a:schemeClr val="accent5">
            <a:lumMod val="20000"/>
            <a:lumOff val="80000"/>
          </a:schemeClr>
        </a:solidFill>
        <a:ln>
          <a:noFill/>
        </a:ln>
        <a:effectLst>
          <a:outerShdw blurRad="50800" dist="38100" algn="l" rotWithShape="0">
            <a:srgbClr val="0070C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460</xdr:row>
      <xdr:rowOff>38100</xdr:rowOff>
    </xdr:from>
    <xdr:to>
      <xdr:col>13</xdr:col>
      <xdr:colOff>99060</xdr:colOff>
      <xdr:row>505</xdr:row>
      <xdr:rowOff>210820</xdr:rowOff>
    </xdr:to>
    <xdr:grpSp>
      <xdr:nvGrpSpPr>
        <xdr:cNvPr id="1140" name="Group 1139">
          <a:extLst>
            <a:ext uri="{FF2B5EF4-FFF2-40B4-BE49-F238E27FC236}">
              <a16:creationId xmlns:a16="http://schemas.microsoft.com/office/drawing/2014/main" id="{00000000-0008-0000-0000-000074040000}"/>
            </a:ext>
          </a:extLst>
        </xdr:cNvPr>
        <xdr:cNvGrpSpPr/>
      </xdr:nvGrpSpPr>
      <xdr:grpSpPr>
        <a:xfrm>
          <a:off x="0" y="93596460"/>
          <a:ext cx="6248400" cy="8059420"/>
          <a:chOff x="15455900" y="60706000"/>
          <a:chExt cx="6375400" cy="7823200"/>
        </a:xfrm>
      </xdr:grpSpPr>
      <xdr:sp macro="" textlink="">
        <xdr:nvSpPr>
          <xdr:cNvPr id="1141" name="Rectangle 1140">
            <a:extLst>
              <a:ext uri="{FF2B5EF4-FFF2-40B4-BE49-F238E27FC236}">
                <a16:creationId xmlns:a16="http://schemas.microsoft.com/office/drawing/2014/main" id="{00000000-0008-0000-0000-000075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2" name="Rectangle 1141">
            <a:extLst>
              <a:ext uri="{FF2B5EF4-FFF2-40B4-BE49-F238E27FC236}">
                <a16:creationId xmlns:a16="http://schemas.microsoft.com/office/drawing/2014/main" id="{00000000-0008-0000-0000-000076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43" name="Group 1142">
            <a:extLst>
              <a:ext uri="{FF2B5EF4-FFF2-40B4-BE49-F238E27FC236}">
                <a16:creationId xmlns:a16="http://schemas.microsoft.com/office/drawing/2014/main" id="{00000000-0008-0000-0000-000077040000}"/>
              </a:ext>
            </a:extLst>
          </xdr:cNvPr>
          <xdr:cNvGrpSpPr/>
        </xdr:nvGrpSpPr>
        <xdr:grpSpPr>
          <a:xfrm>
            <a:off x="16306800" y="60706000"/>
            <a:ext cx="2296879" cy="7823200"/>
            <a:chOff x="3796580" y="60718700"/>
            <a:chExt cx="2296879" cy="7823200"/>
          </a:xfrm>
        </xdr:grpSpPr>
        <xdr:sp macro="" textlink="">
          <xdr:nvSpPr>
            <xdr:cNvPr id="1150" name="Freeform: Shape 1149">
              <a:extLst>
                <a:ext uri="{FF2B5EF4-FFF2-40B4-BE49-F238E27FC236}">
                  <a16:creationId xmlns:a16="http://schemas.microsoft.com/office/drawing/2014/main" id="{00000000-0008-0000-0000-00007E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1" name="Freeform: Shape 1150">
              <a:extLst>
                <a:ext uri="{FF2B5EF4-FFF2-40B4-BE49-F238E27FC236}">
                  <a16:creationId xmlns:a16="http://schemas.microsoft.com/office/drawing/2014/main" id="{00000000-0008-0000-0000-00007F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2" name="Freeform: Shape 1151">
              <a:extLst>
                <a:ext uri="{FF2B5EF4-FFF2-40B4-BE49-F238E27FC236}">
                  <a16:creationId xmlns:a16="http://schemas.microsoft.com/office/drawing/2014/main" id="{00000000-0008-0000-0000-000080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3" name="Freeform: Shape 1152">
              <a:extLst>
                <a:ext uri="{FF2B5EF4-FFF2-40B4-BE49-F238E27FC236}">
                  <a16:creationId xmlns:a16="http://schemas.microsoft.com/office/drawing/2014/main" id="{00000000-0008-0000-0000-000081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4" name="Freeform: Shape 1153">
              <a:extLst>
                <a:ext uri="{FF2B5EF4-FFF2-40B4-BE49-F238E27FC236}">
                  <a16:creationId xmlns:a16="http://schemas.microsoft.com/office/drawing/2014/main" id="{00000000-0008-0000-0000-000082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144" name="Group 1143">
            <a:extLst>
              <a:ext uri="{FF2B5EF4-FFF2-40B4-BE49-F238E27FC236}">
                <a16:creationId xmlns:a16="http://schemas.microsoft.com/office/drawing/2014/main" id="{00000000-0008-0000-0000-000078040000}"/>
              </a:ext>
            </a:extLst>
          </xdr:cNvPr>
          <xdr:cNvGrpSpPr/>
        </xdr:nvGrpSpPr>
        <xdr:grpSpPr>
          <a:xfrm>
            <a:off x="18742660" y="60706000"/>
            <a:ext cx="2256239" cy="7823200"/>
            <a:chOff x="7845340" y="60718700"/>
            <a:chExt cx="2256239" cy="7823200"/>
          </a:xfrm>
        </xdr:grpSpPr>
        <xdr:sp macro="" textlink="">
          <xdr:nvSpPr>
            <xdr:cNvPr id="1145" name="Freeform: Shape 1144">
              <a:extLst>
                <a:ext uri="{FF2B5EF4-FFF2-40B4-BE49-F238E27FC236}">
                  <a16:creationId xmlns:a16="http://schemas.microsoft.com/office/drawing/2014/main" id="{00000000-0008-0000-0000-000079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6" name="Freeform: Shape 1145">
              <a:extLst>
                <a:ext uri="{FF2B5EF4-FFF2-40B4-BE49-F238E27FC236}">
                  <a16:creationId xmlns:a16="http://schemas.microsoft.com/office/drawing/2014/main" id="{00000000-0008-0000-0000-00007A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7" name="Freeform: Shape 1146">
              <a:extLst>
                <a:ext uri="{FF2B5EF4-FFF2-40B4-BE49-F238E27FC236}">
                  <a16:creationId xmlns:a16="http://schemas.microsoft.com/office/drawing/2014/main" id="{00000000-0008-0000-0000-00007B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8" name="Freeform: Shape 1147">
              <a:extLst>
                <a:ext uri="{FF2B5EF4-FFF2-40B4-BE49-F238E27FC236}">
                  <a16:creationId xmlns:a16="http://schemas.microsoft.com/office/drawing/2014/main" id="{00000000-0008-0000-0000-00007C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9" name="Freeform: Shape 1148">
              <a:extLst>
                <a:ext uri="{FF2B5EF4-FFF2-40B4-BE49-F238E27FC236}">
                  <a16:creationId xmlns:a16="http://schemas.microsoft.com/office/drawing/2014/main" id="{00000000-0008-0000-0000-00007D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7471</xdr:colOff>
      <xdr:row>413</xdr:row>
      <xdr:rowOff>0</xdr:rowOff>
    </xdr:from>
    <xdr:to>
      <xdr:col>13</xdr:col>
      <xdr:colOff>106531</xdr:colOff>
      <xdr:row>458</xdr:row>
      <xdr:rowOff>150876</xdr:rowOff>
    </xdr:to>
    <xdr:grpSp>
      <xdr:nvGrpSpPr>
        <xdr:cNvPr id="1110" name="Group 1109">
          <a:extLst>
            <a:ext uri="{FF2B5EF4-FFF2-40B4-BE49-F238E27FC236}">
              <a16:creationId xmlns:a16="http://schemas.microsoft.com/office/drawing/2014/main" id="{00000000-0008-0000-0000-000056040000}"/>
            </a:ext>
          </a:extLst>
        </xdr:cNvPr>
        <xdr:cNvGrpSpPr/>
      </xdr:nvGrpSpPr>
      <xdr:grpSpPr>
        <a:xfrm>
          <a:off x="7471" y="85115400"/>
          <a:ext cx="6248400" cy="8037576"/>
          <a:chOff x="15455900" y="60706000"/>
          <a:chExt cx="6375400" cy="7823200"/>
        </a:xfrm>
      </xdr:grpSpPr>
      <xdr:sp macro="" textlink="">
        <xdr:nvSpPr>
          <xdr:cNvPr id="1111" name="Rectangle 1110">
            <a:extLst>
              <a:ext uri="{FF2B5EF4-FFF2-40B4-BE49-F238E27FC236}">
                <a16:creationId xmlns:a16="http://schemas.microsoft.com/office/drawing/2014/main" id="{00000000-0008-0000-0000-000057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2" name="Rectangle 1111">
            <a:extLst>
              <a:ext uri="{FF2B5EF4-FFF2-40B4-BE49-F238E27FC236}">
                <a16:creationId xmlns:a16="http://schemas.microsoft.com/office/drawing/2014/main" id="{00000000-0008-0000-0000-000058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13" name="Group 1112">
            <a:extLst>
              <a:ext uri="{FF2B5EF4-FFF2-40B4-BE49-F238E27FC236}">
                <a16:creationId xmlns:a16="http://schemas.microsoft.com/office/drawing/2014/main" id="{00000000-0008-0000-0000-000059040000}"/>
              </a:ext>
            </a:extLst>
          </xdr:cNvPr>
          <xdr:cNvGrpSpPr/>
        </xdr:nvGrpSpPr>
        <xdr:grpSpPr>
          <a:xfrm>
            <a:off x="16306800" y="60706000"/>
            <a:ext cx="2296879" cy="7823200"/>
            <a:chOff x="3796580" y="60718700"/>
            <a:chExt cx="2296879" cy="7823200"/>
          </a:xfrm>
        </xdr:grpSpPr>
        <xdr:sp macro="" textlink="">
          <xdr:nvSpPr>
            <xdr:cNvPr id="1120" name="Freeform: Shape 1119">
              <a:extLst>
                <a:ext uri="{FF2B5EF4-FFF2-40B4-BE49-F238E27FC236}">
                  <a16:creationId xmlns:a16="http://schemas.microsoft.com/office/drawing/2014/main" id="{00000000-0008-0000-0000-000060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1" name="Freeform: Shape 1120">
              <a:extLst>
                <a:ext uri="{FF2B5EF4-FFF2-40B4-BE49-F238E27FC236}">
                  <a16:creationId xmlns:a16="http://schemas.microsoft.com/office/drawing/2014/main" id="{00000000-0008-0000-0000-000061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2" name="Freeform: Shape 1121">
              <a:extLst>
                <a:ext uri="{FF2B5EF4-FFF2-40B4-BE49-F238E27FC236}">
                  <a16:creationId xmlns:a16="http://schemas.microsoft.com/office/drawing/2014/main" id="{00000000-0008-0000-0000-000062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3" name="Freeform: Shape 1122">
              <a:extLst>
                <a:ext uri="{FF2B5EF4-FFF2-40B4-BE49-F238E27FC236}">
                  <a16:creationId xmlns:a16="http://schemas.microsoft.com/office/drawing/2014/main" id="{00000000-0008-0000-0000-000063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4" name="Freeform: Shape 1123">
              <a:extLst>
                <a:ext uri="{FF2B5EF4-FFF2-40B4-BE49-F238E27FC236}">
                  <a16:creationId xmlns:a16="http://schemas.microsoft.com/office/drawing/2014/main" id="{00000000-0008-0000-0000-000064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114" name="Group 1113">
            <a:extLst>
              <a:ext uri="{FF2B5EF4-FFF2-40B4-BE49-F238E27FC236}">
                <a16:creationId xmlns:a16="http://schemas.microsoft.com/office/drawing/2014/main" id="{00000000-0008-0000-0000-00005A040000}"/>
              </a:ext>
            </a:extLst>
          </xdr:cNvPr>
          <xdr:cNvGrpSpPr/>
        </xdr:nvGrpSpPr>
        <xdr:grpSpPr>
          <a:xfrm>
            <a:off x="18742660" y="60706000"/>
            <a:ext cx="2256239" cy="7823200"/>
            <a:chOff x="7845340" y="60718700"/>
            <a:chExt cx="2256239" cy="7823200"/>
          </a:xfrm>
        </xdr:grpSpPr>
        <xdr:sp macro="" textlink="">
          <xdr:nvSpPr>
            <xdr:cNvPr id="1115" name="Freeform: Shape 1114">
              <a:extLst>
                <a:ext uri="{FF2B5EF4-FFF2-40B4-BE49-F238E27FC236}">
                  <a16:creationId xmlns:a16="http://schemas.microsoft.com/office/drawing/2014/main" id="{00000000-0008-0000-0000-00005B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6" name="Freeform: Shape 1115">
              <a:extLst>
                <a:ext uri="{FF2B5EF4-FFF2-40B4-BE49-F238E27FC236}">
                  <a16:creationId xmlns:a16="http://schemas.microsoft.com/office/drawing/2014/main" id="{00000000-0008-0000-0000-00005C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7" name="Freeform: Shape 1116">
              <a:extLst>
                <a:ext uri="{FF2B5EF4-FFF2-40B4-BE49-F238E27FC236}">
                  <a16:creationId xmlns:a16="http://schemas.microsoft.com/office/drawing/2014/main" id="{00000000-0008-0000-0000-00005D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8" name="Freeform: Shape 1117">
              <a:extLst>
                <a:ext uri="{FF2B5EF4-FFF2-40B4-BE49-F238E27FC236}">
                  <a16:creationId xmlns:a16="http://schemas.microsoft.com/office/drawing/2014/main" id="{00000000-0008-0000-0000-00005E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9" name="Freeform: Shape 1118">
              <a:extLst>
                <a:ext uri="{FF2B5EF4-FFF2-40B4-BE49-F238E27FC236}">
                  <a16:creationId xmlns:a16="http://schemas.microsoft.com/office/drawing/2014/main" id="{00000000-0008-0000-0000-00005F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15240</xdr:colOff>
      <xdr:row>366</xdr:row>
      <xdr:rowOff>30488</xdr:rowOff>
    </xdr:from>
    <xdr:to>
      <xdr:col>13</xdr:col>
      <xdr:colOff>114300</xdr:colOff>
      <xdr:row>411</xdr:row>
      <xdr:rowOff>142249</xdr:rowOff>
    </xdr:to>
    <xdr:grpSp>
      <xdr:nvGrpSpPr>
        <xdr:cNvPr id="1095" name="Group 1094">
          <a:extLst>
            <a:ext uri="{FF2B5EF4-FFF2-40B4-BE49-F238E27FC236}">
              <a16:creationId xmlns:a16="http://schemas.microsoft.com/office/drawing/2014/main" id="{00000000-0008-0000-0000-000047040000}"/>
            </a:ext>
          </a:extLst>
        </xdr:cNvPr>
        <xdr:cNvGrpSpPr/>
      </xdr:nvGrpSpPr>
      <xdr:grpSpPr>
        <a:xfrm>
          <a:off x="15240" y="76664828"/>
          <a:ext cx="6248400" cy="8036561"/>
          <a:chOff x="15455900" y="60706000"/>
          <a:chExt cx="6375400" cy="7823200"/>
        </a:xfrm>
      </xdr:grpSpPr>
      <xdr:sp macro="" textlink="">
        <xdr:nvSpPr>
          <xdr:cNvPr id="1096" name="Rectangle 1095">
            <a:extLst>
              <a:ext uri="{FF2B5EF4-FFF2-40B4-BE49-F238E27FC236}">
                <a16:creationId xmlns:a16="http://schemas.microsoft.com/office/drawing/2014/main" id="{00000000-0008-0000-0000-000048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7" name="Rectangle 1096">
            <a:extLst>
              <a:ext uri="{FF2B5EF4-FFF2-40B4-BE49-F238E27FC236}">
                <a16:creationId xmlns:a16="http://schemas.microsoft.com/office/drawing/2014/main" id="{00000000-0008-0000-0000-000049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98" name="Group 1097">
            <a:extLst>
              <a:ext uri="{FF2B5EF4-FFF2-40B4-BE49-F238E27FC236}">
                <a16:creationId xmlns:a16="http://schemas.microsoft.com/office/drawing/2014/main" id="{00000000-0008-0000-0000-00004A040000}"/>
              </a:ext>
            </a:extLst>
          </xdr:cNvPr>
          <xdr:cNvGrpSpPr/>
        </xdr:nvGrpSpPr>
        <xdr:grpSpPr>
          <a:xfrm>
            <a:off x="16306800" y="60706000"/>
            <a:ext cx="2296879" cy="7823200"/>
            <a:chOff x="3796580" y="60718700"/>
            <a:chExt cx="2296879" cy="7823200"/>
          </a:xfrm>
        </xdr:grpSpPr>
        <xdr:sp macro="" textlink="">
          <xdr:nvSpPr>
            <xdr:cNvPr id="1105" name="Freeform: Shape 1104">
              <a:extLst>
                <a:ext uri="{FF2B5EF4-FFF2-40B4-BE49-F238E27FC236}">
                  <a16:creationId xmlns:a16="http://schemas.microsoft.com/office/drawing/2014/main" id="{00000000-0008-0000-0000-000051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6" name="Freeform: Shape 1105">
              <a:extLst>
                <a:ext uri="{FF2B5EF4-FFF2-40B4-BE49-F238E27FC236}">
                  <a16:creationId xmlns:a16="http://schemas.microsoft.com/office/drawing/2014/main" id="{00000000-0008-0000-0000-000052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7" name="Freeform: Shape 1106">
              <a:extLst>
                <a:ext uri="{FF2B5EF4-FFF2-40B4-BE49-F238E27FC236}">
                  <a16:creationId xmlns:a16="http://schemas.microsoft.com/office/drawing/2014/main" id="{00000000-0008-0000-0000-000053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8" name="Freeform: Shape 1107">
              <a:extLst>
                <a:ext uri="{FF2B5EF4-FFF2-40B4-BE49-F238E27FC236}">
                  <a16:creationId xmlns:a16="http://schemas.microsoft.com/office/drawing/2014/main" id="{00000000-0008-0000-0000-000054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9" name="Freeform: Shape 1108">
              <a:extLst>
                <a:ext uri="{FF2B5EF4-FFF2-40B4-BE49-F238E27FC236}">
                  <a16:creationId xmlns:a16="http://schemas.microsoft.com/office/drawing/2014/main" id="{00000000-0008-0000-0000-000055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099" name="Group 1098">
            <a:extLst>
              <a:ext uri="{FF2B5EF4-FFF2-40B4-BE49-F238E27FC236}">
                <a16:creationId xmlns:a16="http://schemas.microsoft.com/office/drawing/2014/main" id="{00000000-0008-0000-0000-00004B040000}"/>
              </a:ext>
            </a:extLst>
          </xdr:cNvPr>
          <xdr:cNvGrpSpPr/>
        </xdr:nvGrpSpPr>
        <xdr:grpSpPr>
          <a:xfrm>
            <a:off x="18742660" y="60706000"/>
            <a:ext cx="2256239" cy="7823200"/>
            <a:chOff x="7845340" y="60718700"/>
            <a:chExt cx="2256239" cy="7823200"/>
          </a:xfrm>
        </xdr:grpSpPr>
        <xdr:sp macro="" textlink="">
          <xdr:nvSpPr>
            <xdr:cNvPr id="1100" name="Freeform: Shape 1099">
              <a:extLst>
                <a:ext uri="{FF2B5EF4-FFF2-40B4-BE49-F238E27FC236}">
                  <a16:creationId xmlns:a16="http://schemas.microsoft.com/office/drawing/2014/main" id="{00000000-0008-0000-0000-00004C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1" name="Freeform: Shape 1100">
              <a:extLst>
                <a:ext uri="{FF2B5EF4-FFF2-40B4-BE49-F238E27FC236}">
                  <a16:creationId xmlns:a16="http://schemas.microsoft.com/office/drawing/2014/main" id="{00000000-0008-0000-0000-00004D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2" name="Freeform: Shape 1101">
              <a:extLst>
                <a:ext uri="{FF2B5EF4-FFF2-40B4-BE49-F238E27FC236}">
                  <a16:creationId xmlns:a16="http://schemas.microsoft.com/office/drawing/2014/main" id="{00000000-0008-0000-0000-00004E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3" name="Freeform: Shape 1102">
              <a:extLst>
                <a:ext uri="{FF2B5EF4-FFF2-40B4-BE49-F238E27FC236}">
                  <a16:creationId xmlns:a16="http://schemas.microsoft.com/office/drawing/2014/main" id="{00000000-0008-0000-0000-00004F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4" name="Freeform: Shape 1103">
              <a:extLst>
                <a:ext uri="{FF2B5EF4-FFF2-40B4-BE49-F238E27FC236}">
                  <a16:creationId xmlns:a16="http://schemas.microsoft.com/office/drawing/2014/main" id="{00000000-0008-0000-0000-000050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15240</xdr:colOff>
      <xdr:row>319</xdr:row>
      <xdr:rowOff>15240</xdr:rowOff>
    </xdr:from>
    <xdr:to>
      <xdr:col>13</xdr:col>
      <xdr:colOff>114300</xdr:colOff>
      <xdr:row>365</xdr:row>
      <xdr:rowOff>12700</xdr:rowOff>
    </xdr:to>
    <xdr:grpSp>
      <xdr:nvGrpSpPr>
        <xdr:cNvPr id="1080" name="Group 1079">
          <a:extLst>
            <a:ext uri="{FF2B5EF4-FFF2-40B4-BE49-F238E27FC236}">
              <a16:creationId xmlns:a16="http://schemas.microsoft.com/office/drawing/2014/main" id="{00000000-0008-0000-0000-000038040000}"/>
            </a:ext>
          </a:extLst>
        </xdr:cNvPr>
        <xdr:cNvGrpSpPr/>
      </xdr:nvGrpSpPr>
      <xdr:grpSpPr>
        <a:xfrm>
          <a:off x="15240" y="68206620"/>
          <a:ext cx="6248400" cy="8059420"/>
          <a:chOff x="15455900" y="60706000"/>
          <a:chExt cx="6375400" cy="7823200"/>
        </a:xfrm>
      </xdr:grpSpPr>
      <xdr:sp macro="" textlink="">
        <xdr:nvSpPr>
          <xdr:cNvPr id="1081" name="Rectangle 1080">
            <a:extLst>
              <a:ext uri="{FF2B5EF4-FFF2-40B4-BE49-F238E27FC236}">
                <a16:creationId xmlns:a16="http://schemas.microsoft.com/office/drawing/2014/main" id="{00000000-0008-0000-0000-000039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2" name="Rectangle 1081">
            <a:extLst>
              <a:ext uri="{FF2B5EF4-FFF2-40B4-BE49-F238E27FC236}">
                <a16:creationId xmlns:a16="http://schemas.microsoft.com/office/drawing/2014/main" id="{00000000-0008-0000-0000-00003A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3" name="Group 1082">
            <a:extLst>
              <a:ext uri="{FF2B5EF4-FFF2-40B4-BE49-F238E27FC236}">
                <a16:creationId xmlns:a16="http://schemas.microsoft.com/office/drawing/2014/main" id="{00000000-0008-0000-0000-00003B040000}"/>
              </a:ext>
            </a:extLst>
          </xdr:cNvPr>
          <xdr:cNvGrpSpPr/>
        </xdr:nvGrpSpPr>
        <xdr:grpSpPr>
          <a:xfrm>
            <a:off x="16306800" y="60706000"/>
            <a:ext cx="2296879" cy="7823200"/>
            <a:chOff x="3796580" y="60718700"/>
            <a:chExt cx="2296879" cy="7823200"/>
          </a:xfrm>
        </xdr:grpSpPr>
        <xdr:sp macro="" textlink="">
          <xdr:nvSpPr>
            <xdr:cNvPr id="1090" name="Freeform: Shape 1089">
              <a:extLst>
                <a:ext uri="{FF2B5EF4-FFF2-40B4-BE49-F238E27FC236}">
                  <a16:creationId xmlns:a16="http://schemas.microsoft.com/office/drawing/2014/main" id="{00000000-0008-0000-0000-000042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1" name="Freeform: Shape 1090">
              <a:extLst>
                <a:ext uri="{FF2B5EF4-FFF2-40B4-BE49-F238E27FC236}">
                  <a16:creationId xmlns:a16="http://schemas.microsoft.com/office/drawing/2014/main" id="{00000000-0008-0000-0000-000043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2" name="Freeform: Shape 1091">
              <a:extLst>
                <a:ext uri="{FF2B5EF4-FFF2-40B4-BE49-F238E27FC236}">
                  <a16:creationId xmlns:a16="http://schemas.microsoft.com/office/drawing/2014/main" id="{00000000-0008-0000-0000-000044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3" name="Freeform: Shape 1092">
              <a:extLst>
                <a:ext uri="{FF2B5EF4-FFF2-40B4-BE49-F238E27FC236}">
                  <a16:creationId xmlns:a16="http://schemas.microsoft.com/office/drawing/2014/main" id="{00000000-0008-0000-0000-000045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4" name="Freeform: Shape 1093">
              <a:extLst>
                <a:ext uri="{FF2B5EF4-FFF2-40B4-BE49-F238E27FC236}">
                  <a16:creationId xmlns:a16="http://schemas.microsoft.com/office/drawing/2014/main" id="{00000000-0008-0000-0000-000046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084" name="Group 1083">
            <a:extLst>
              <a:ext uri="{FF2B5EF4-FFF2-40B4-BE49-F238E27FC236}">
                <a16:creationId xmlns:a16="http://schemas.microsoft.com/office/drawing/2014/main" id="{00000000-0008-0000-0000-00003C040000}"/>
              </a:ext>
            </a:extLst>
          </xdr:cNvPr>
          <xdr:cNvGrpSpPr/>
        </xdr:nvGrpSpPr>
        <xdr:grpSpPr>
          <a:xfrm>
            <a:off x="18742660" y="60706000"/>
            <a:ext cx="2256239" cy="7823200"/>
            <a:chOff x="7845340" y="60718700"/>
            <a:chExt cx="2256239" cy="7823200"/>
          </a:xfrm>
        </xdr:grpSpPr>
        <xdr:sp macro="" textlink="">
          <xdr:nvSpPr>
            <xdr:cNvPr id="1085" name="Freeform: Shape 1084">
              <a:extLst>
                <a:ext uri="{FF2B5EF4-FFF2-40B4-BE49-F238E27FC236}">
                  <a16:creationId xmlns:a16="http://schemas.microsoft.com/office/drawing/2014/main" id="{00000000-0008-0000-0000-00003D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6" name="Freeform: Shape 1085">
              <a:extLst>
                <a:ext uri="{FF2B5EF4-FFF2-40B4-BE49-F238E27FC236}">
                  <a16:creationId xmlns:a16="http://schemas.microsoft.com/office/drawing/2014/main" id="{00000000-0008-0000-0000-00003E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7" name="Freeform: Shape 1086">
              <a:extLst>
                <a:ext uri="{FF2B5EF4-FFF2-40B4-BE49-F238E27FC236}">
                  <a16:creationId xmlns:a16="http://schemas.microsoft.com/office/drawing/2014/main" id="{00000000-0008-0000-0000-00003F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8" name="Freeform: Shape 1087">
              <a:extLst>
                <a:ext uri="{FF2B5EF4-FFF2-40B4-BE49-F238E27FC236}">
                  <a16:creationId xmlns:a16="http://schemas.microsoft.com/office/drawing/2014/main" id="{00000000-0008-0000-0000-000040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9" name="Freeform: Shape 1088">
              <a:extLst>
                <a:ext uri="{FF2B5EF4-FFF2-40B4-BE49-F238E27FC236}">
                  <a16:creationId xmlns:a16="http://schemas.microsoft.com/office/drawing/2014/main" id="{00000000-0008-0000-0000-000041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xdr:col>
      <xdr:colOff>419100</xdr:colOff>
      <xdr:row>325</xdr:row>
      <xdr:rowOff>53340</xdr:rowOff>
    </xdr:from>
    <xdr:to>
      <xdr:col>12</xdr:col>
      <xdr:colOff>106680</xdr:colOff>
      <xdr:row>330</xdr:row>
      <xdr:rowOff>60960</xdr:rowOff>
    </xdr:to>
    <xdr:sp macro="" textlink="">
      <xdr:nvSpPr>
        <xdr:cNvPr id="932" name="Oval 931">
          <a:extLst>
            <a:ext uri="{FF2B5EF4-FFF2-40B4-BE49-F238E27FC236}">
              <a16:creationId xmlns:a16="http://schemas.microsoft.com/office/drawing/2014/main" id="{00000000-0008-0000-0000-0000A4030000}"/>
            </a:ext>
          </a:extLst>
        </xdr:cNvPr>
        <xdr:cNvSpPr/>
      </xdr:nvSpPr>
      <xdr:spPr>
        <a:xfrm>
          <a:off x="541020" y="69220080"/>
          <a:ext cx="5135880" cy="883920"/>
        </a:xfrm>
        <a:prstGeom prst="ellipse">
          <a:avLst/>
        </a:prstGeom>
        <a:gradFill flip="none" rotWithShape="1">
          <a:gsLst>
            <a:gs pos="0">
              <a:schemeClr val="accent4">
                <a:lumMod val="60000"/>
                <a:lumOff val="40000"/>
              </a:schemeClr>
            </a:gs>
            <a:gs pos="50000">
              <a:srgbClr val="FFFF00"/>
            </a:gs>
            <a:gs pos="100000">
              <a:schemeClr val="accent4">
                <a:lumMod val="60000"/>
                <a:lumOff val="40000"/>
              </a:schemeClr>
            </a:gs>
          </a:gsLst>
          <a:path path="circle">
            <a:fillToRect l="100000" t="100000"/>
          </a:path>
          <a:tileRect r="-100000" b="-100000"/>
        </a:gradFill>
        <a:ln>
          <a:noFill/>
        </a:ln>
        <a:effectLst>
          <a:softEdge rad="63500"/>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xdr:colOff>
      <xdr:row>103</xdr:row>
      <xdr:rowOff>7620</xdr:rowOff>
    </xdr:from>
    <xdr:to>
      <xdr:col>27</xdr:col>
      <xdr:colOff>2</xdr:colOff>
      <xdr:row>108</xdr:row>
      <xdr:rowOff>7620</xdr:rowOff>
    </xdr:to>
    <xdr:grpSp>
      <xdr:nvGrpSpPr>
        <xdr:cNvPr id="4" name="Group 3" hidden="1">
          <a:extLst>
            <a:ext uri="{FF2B5EF4-FFF2-40B4-BE49-F238E27FC236}">
              <a16:creationId xmlns:a16="http://schemas.microsoft.com/office/drawing/2014/main" id="{00000000-0008-0000-0000-000004000000}"/>
            </a:ext>
          </a:extLst>
        </xdr:cNvPr>
        <xdr:cNvGrpSpPr/>
      </xdr:nvGrpSpPr>
      <xdr:grpSpPr>
        <a:xfrm>
          <a:off x="6377941" y="21427440"/>
          <a:ext cx="6035041" cy="1257300"/>
          <a:chOff x="7787640" y="586740"/>
          <a:chExt cx="2983245" cy="922020"/>
        </a:xfrm>
      </xdr:grpSpPr>
      <xdr:sp macro="" textlink="">
        <xdr:nvSpPr>
          <xdr:cNvPr id="5" name="Speech Bubble: Rectangle with Corners Rounded 4">
            <a:extLst>
              <a:ext uri="{FF2B5EF4-FFF2-40B4-BE49-F238E27FC236}">
                <a16:creationId xmlns:a16="http://schemas.microsoft.com/office/drawing/2014/main" id="{00000000-0008-0000-0000-000005000000}"/>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Speech Bubble: Rectangle with Corners Rounded 5">
            <a:extLst>
              <a:ext uri="{FF2B5EF4-FFF2-40B4-BE49-F238E27FC236}">
                <a16:creationId xmlns:a16="http://schemas.microsoft.com/office/drawing/2014/main" id="{00000000-0008-0000-0000-000006000000}"/>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13</xdr:col>
      <xdr:colOff>18626</xdr:colOff>
      <xdr:row>973</xdr:row>
      <xdr:rowOff>131336</xdr:rowOff>
    </xdr:from>
    <xdr:to>
      <xdr:col>28</xdr:col>
      <xdr:colOff>67904</xdr:colOff>
      <xdr:row>987</xdr:row>
      <xdr:rowOff>58537</xdr:rowOff>
    </xdr:to>
    <xdr:pic>
      <xdr:nvPicPr>
        <xdr:cNvPr id="164" name="value frame PNP" hidden="1">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4146" y="87433676"/>
          <a:ext cx="6358638" cy="3338123"/>
        </a:xfrm>
        <a:prstGeom prst="rect">
          <a:avLst/>
        </a:prstGeom>
      </xdr:spPr>
    </xdr:pic>
    <xdr:clientData/>
  </xdr:twoCellAnchor>
  <xdr:twoCellAnchor>
    <xdr:from>
      <xdr:col>26</xdr:col>
      <xdr:colOff>0</xdr:colOff>
      <xdr:row>91</xdr:row>
      <xdr:rowOff>380999</xdr:rowOff>
    </xdr:from>
    <xdr:to>
      <xdr:col>26</xdr:col>
      <xdr:colOff>186267</xdr:colOff>
      <xdr:row>91</xdr:row>
      <xdr:rowOff>567266</xdr:rowOff>
    </xdr:to>
    <xdr:grpSp>
      <xdr:nvGrpSpPr>
        <xdr:cNvPr id="195" name="dropdown button image" hidden="1">
          <a:extLst>
            <a:ext uri="{FF2B5EF4-FFF2-40B4-BE49-F238E27FC236}">
              <a16:creationId xmlns:a16="http://schemas.microsoft.com/office/drawing/2014/main" id="{00000000-0008-0000-0000-0000C3000000}"/>
            </a:ext>
          </a:extLst>
        </xdr:cNvPr>
        <xdr:cNvGrpSpPr/>
      </xdr:nvGrpSpPr>
      <xdr:grpSpPr>
        <a:xfrm>
          <a:off x="11910060" y="18196559"/>
          <a:ext cx="186267" cy="186267"/>
          <a:chOff x="11430000" y="1828800"/>
          <a:chExt cx="508000" cy="508000"/>
        </a:xfrm>
      </xdr:grpSpPr>
      <xdr:sp macro="" textlink="">
        <xdr:nvSpPr>
          <xdr:cNvPr id="193" name="Rectangle 192">
            <a:extLst>
              <a:ext uri="{FF2B5EF4-FFF2-40B4-BE49-F238E27FC236}">
                <a16:creationId xmlns:a16="http://schemas.microsoft.com/office/drawing/2014/main" id="{00000000-0008-0000-0000-0000C1000000}"/>
              </a:ext>
            </a:extLst>
          </xdr:cNvPr>
          <xdr:cNvSpPr/>
        </xdr:nvSpPr>
        <xdr:spPr>
          <a:xfrm>
            <a:off x="11430000" y="1828800"/>
            <a:ext cx="508000" cy="508000"/>
          </a:xfrm>
          <a:prstGeom prst="rect">
            <a:avLst/>
          </a:prstGeom>
          <a:solidFill>
            <a:schemeClr val="bg1">
              <a:lumMod val="9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 name="Isosceles Triangle 193">
            <a:extLst>
              <a:ext uri="{FF2B5EF4-FFF2-40B4-BE49-F238E27FC236}">
                <a16:creationId xmlns:a16="http://schemas.microsoft.com/office/drawing/2014/main" id="{00000000-0008-0000-0000-0000C2000000}"/>
              </a:ext>
            </a:extLst>
          </xdr:cNvPr>
          <xdr:cNvSpPr>
            <a:spLocks noChangeAspect="1"/>
          </xdr:cNvSpPr>
        </xdr:nvSpPr>
        <xdr:spPr>
          <a:xfrm flipV="1">
            <a:off x="11590866" y="2031999"/>
            <a:ext cx="182880" cy="137160"/>
          </a:xfrm>
          <a:prstGeom prst="triangl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433091</xdr:colOff>
      <xdr:row>91</xdr:row>
      <xdr:rowOff>525460</xdr:rowOff>
    </xdr:from>
    <xdr:to>
      <xdr:col>26</xdr:col>
      <xdr:colOff>24997</xdr:colOff>
      <xdr:row>93</xdr:row>
      <xdr:rowOff>16263</xdr:rowOff>
    </xdr:to>
    <xdr:sp macro="" textlink="">
      <xdr:nvSpPr>
        <xdr:cNvPr id="196" name="Arrow: Left 195" hidden="1">
          <a:extLst>
            <a:ext uri="{FF2B5EF4-FFF2-40B4-BE49-F238E27FC236}">
              <a16:creationId xmlns:a16="http://schemas.microsoft.com/office/drawing/2014/main" id="{00000000-0008-0000-0000-0000C4000000}"/>
            </a:ext>
          </a:extLst>
        </xdr:cNvPr>
        <xdr:cNvSpPr>
          <a:spLocks noChangeAspect="1"/>
        </xdr:cNvSpPr>
      </xdr:nvSpPr>
      <xdr:spPr>
        <a:xfrm rot="4020000">
          <a:off x="11697742" y="1351209"/>
          <a:ext cx="252803" cy="91440"/>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110067</xdr:colOff>
      <xdr:row>124</xdr:row>
      <xdr:rowOff>8467</xdr:rowOff>
    </xdr:from>
    <xdr:to>
      <xdr:col>27</xdr:col>
      <xdr:colOff>8311</xdr:colOff>
      <xdr:row>130</xdr:row>
      <xdr:rowOff>2503</xdr:rowOff>
    </xdr:to>
    <xdr:pic>
      <xdr:nvPicPr>
        <xdr:cNvPr id="198" name="Picture 197" hidden="1">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341534" y="9516534"/>
          <a:ext cx="6011177" cy="1518036"/>
        </a:xfrm>
        <a:prstGeom prst="rect">
          <a:avLst/>
        </a:prstGeom>
      </xdr:spPr>
    </xdr:pic>
    <xdr:clientData/>
  </xdr:twoCellAnchor>
  <xdr:twoCellAnchor editAs="oneCell">
    <xdr:from>
      <xdr:col>16</xdr:col>
      <xdr:colOff>426720</xdr:colOff>
      <xdr:row>93</xdr:row>
      <xdr:rowOff>205740</xdr:rowOff>
    </xdr:from>
    <xdr:to>
      <xdr:col>18</xdr:col>
      <xdr:colOff>269292</xdr:colOff>
      <xdr:row>95</xdr:row>
      <xdr:rowOff>358140</xdr:rowOff>
    </xdr:to>
    <xdr:pic>
      <xdr:nvPicPr>
        <xdr:cNvPr id="258" name="thumbs down, light red" hidden="1">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36080" y="1699260"/>
          <a:ext cx="833172" cy="914400"/>
        </a:xfrm>
        <a:prstGeom prst="rect">
          <a:avLst/>
        </a:prstGeom>
      </xdr:spPr>
    </xdr:pic>
    <xdr:clientData/>
  </xdr:twoCellAnchor>
  <xdr:twoCellAnchor editAs="oneCell">
    <xdr:from>
      <xdr:col>24</xdr:col>
      <xdr:colOff>231420</xdr:colOff>
      <xdr:row>93</xdr:row>
      <xdr:rowOff>33300</xdr:rowOff>
    </xdr:from>
    <xdr:to>
      <xdr:col>26</xdr:col>
      <xdr:colOff>73992</xdr:colOff>
      <xdr:row>95</xdr:row>
      <xdr:rowOff>185700</xdr:rowOff>
    </xdr:to>
    <xdr:pic>
      <xdr:nvPicPr>
        <xdr:cNvPr id="256" name="thumbs up, light green" hidden="1">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0998480" y="1526820"/>
          <a:ext cx="833172" cy="914400"/>
        </a:xfrm>
        <a:prstGeom prst="rect">
          <a:avLst/>
        </a:prstGeom>
      </xdr:spPr>
    </xdr:pic>
    <xdr:clientData/>
  </xdr:twoCellAnchor>
  <xdr:twoCellAnchor>
    <xdr:from>
      <xdr:col>1</xdr:col>
      <xdr:colOff>30480</xdr:colOff>
      <xdr:row>699</xdr:row>
      <xdr:rowOff>7620</xdr:rowOff>
    </xdr:from>
    <xdr:to>
      <xdr:col>12</xdr:col>
      <xdr:colOff>457200</xdr:colOff>
      <xdr:row>708</xdr:row>
      <xdr:rowOff>59267</xdr:rowOff>
    </xdr:to>
    <xdr:grpSp>
      <xdr:nvGrpSpPr>
        <xdr:cNvPr id="53" name="Group 52">
          <a:extLst>
            <a:ext uri="{FF2B5EF4-FFF2-40B4-BE49-F238E27FC236}">
              <a16:creationId xmlns:a16="http://schemas.microsoft.com/office/drawing/2014/main" id="{0E9840FA-FC7D-4359-9816-0ABA74B142E7}"/>
            </a:ext>
          </a:extLst>
        </xdr:cNvPr>
        <xdr:cNvGrpSpPr/>
      </xdr:nvGrpSpPr>
      <xdr:grpSpPr>
        <a:xfrm>
          <a:off x="144780" y="136916160"/>
          <a:ext cx="5958840" cy="1628987"/>
          <a:chOff x="137160" y="128168400"/>
          <a:chExt cx="5875020" cy="1628987"/>
        </a:xfrm>
      </xdr:grpSpPr>
      <xdr:sp macro="" textlink="">
        <xdr:nvSpPr>
          <xdr:cNvPr id="1591" name="TextBox 1590">
            <a:extLst>
              <a:ext uri="{FF2B5EF4-FFF2-40B4-BE49-F238E27FC236}">
                <a16:creationId xmlns:a16="http://schemas.microsoft.com/office/drawing/2014/main" id="{A76661F6-D02C-4DAF-BCA1-6609668DF5EB}"/>
              </a:ext>
            </a:extLst>
          </xdr:cNvPr>
          <xdr:cNvSpPr txBox="1"/>
        </xdr:nvSpPr>
        <xdr:spPr>
          <a:xfrm>
            <a:off x="137160" y="128168400"/>
            <a:ext cx="5875020" cy="1516380"/>
          </a:xfrm>
          <a:prstGeom prst="rect">
            <a:avLst/>
          </a:prstGeom>
          <a:gradFill flip="none" rotWithShape="1">
            <a:gsLst>
              <a:gs pos="75000">
                <a:srgbClr val="D7B9FF"/>
              </a:gs>
              <a:gs pos="0">
                <a:srgbClr val="FF99FF"/>
              </a:gs>
              <a:gs pos="50000">
                <a:srgbClr val="FFCCFF"/>
              </a:gs>
            </a:gsLst>
            <a:lin ang="10800000" scaled="1"/>
            <a:tileRect/>
          </a:gradFill>
          <a:ln w="9525" cmpd="sng">
            <a:no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91440" rIns="0" rtlCol="0" anchor="t"/>
          <a:lstStyle/>
          <a:p>
            <a:pPr algn="ctr"/>
            <a:r>
              <a:rPr lang="en-US" sz="1200" b="1" spc="-50" baseline="0">
                <a:solidFill>
                  <a:schemeClr val="dk1"/>
                </a:solidFill>
                <a:latin typeface="Tahoma" panose="020B0604030504040204" pitchFamily="34" charset="0"/>
                <a:ea typeface="Tahoma" panose="020B0604030504040204" pitchFamily="34" charset="0"/>
                <a:cs typeface="Tahoma" panose="020B0604030504040204" pitchFamily="34" charset="0"/>
              </a:rPr>
              <a:t>Elites share the same psychosocial bias, but at a higher level of need satisfaction</a:t>
            </a:r>
            <a:r>
              <a:rPr lang="en-US" sz="1200" b="0" spc="-5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grpSp>
        <xdr:nvGrpSpPr>
          <xdr:cNvPr id="277" name="Group 276">
            <a:extLst>
              <a:ext uri="{FF2B5EF4-FFF2-40B4-BE49-F238E27FC236}">
                <a16:creationId xmlns:a16="http://schemas.microsoft.com/office/drawing/2014/main" id="{00000000-0008-0000-0000-000015010000}"/>
              </a:ext>
            </a:extLst>
          </xdr:cNvPr>
          <xdr:cNvGrpSpPr/>
        </xdr:nvGrpSpPr>
        <xdr:grpSpPr>
          <a:xfrm>
            <a:off x="137160" y="128540087"/>
            <a:ext cx="2743200" cy="1257300"/>
            <a:chOff x="167640" y="48415787"/>
            <a:chExt cx="2743200" cy="1371600"/>
          </a:xfrm>
        </xdr:grpSpPr>
        <xdr:grpSp>
          <xdr:nvGrpSpPr>
            <xdr:cNvPr id="238" name="Group 237">
              <a:extLst>
                <a:ext uri="{FF2B5EF4-FFF2-40B4-BE49-F238E27FC236}">
                  <a16:creationId xmlns:a16="http://schemas.microsoft.com/office/drawing/2014/main" id="{00000000-0008-0000-0000-0000EE000000}"/>
                </a:ext>
              </a:extLst>
            </xdr:cNvPr>
            <xdr:cNvGrpSpPr>
              <a:grpSpLocks noChangeAspect="1"/>
            </xdr:cNvGrpSpPr>
          </xdr:nvGrpSpPr>
          <xdr:grpSpPr>
            <a:xfrm>
              <a:off x="167640" y="48415787"/>
              <a:ext cx="2743200" cy="1371600"/>
              <a:chOff x="0" y="0"/>
              <a:chExt cx="3200400" cy="1554480"/>
            </a:xfrm>
          </xdr:grpSpPr>
          <xdr:sp macro="" textlink="">
            <xdr:nvSpPr>
              <xdr:cNvPr id="239" name="Rectangle 238">
                <a:extLst>
                  <a:ext uri="{FF2B5EF4-FFF2-40B4-BE49-F238E27FC236}">
                    <a16:creationId xmlns:a16="http://schemas.microsoft.com/office/drawing/2014/main" id="{00000000-0008-0000-0000-0000EF000000}"/>
                  </a:ext>
                </a:extLst>
              </xdr:cNvPr>
              <xdr:cNvSpPr/>
            </xdr:nvSpPr>
            <xdr:spPr>
              <a:xfrm>
                <a:off x="0" y="0"/>
                <a:ext cx="3200400" cy="1554480"/>
              </a:xfrm>
              <a:prstGeom prst="rect">
                <a:avLst/>
              </a:prstGeom>
              <a:solidFill>
                <a:schemeClr val="accent5">
                  <a:lumMod val="60000"/>
                  <a:lumOff val="40000"/>
                </a:schemeClr>
              </a:solidFill>
              <a:ln w="28575">
                <a:solidFill>
                  <a:srgbClr val="0070C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240" name="Group 239">
                <a:extLst>
                  <a:ext uri="{FF2B5EF4-FFF2-40B4-BE49-F238E27FC236}">
                    <a16:creationId xmlns:a16="http://schemas.microsoft.com/office/drawing/2014/main" id="{00000000-0008-0000-0000-0000F0000000}"/>
                  </a:ext>
                </a:extLst>
              </xdr:cNvPr>
              <xdr:cNvGrpSpPr/>
            </xdr:nvGrpSpPr>
            <xdr:grpSpPr>
              <a:xfrm>
                <a:off x="213360" y="99060"/>
                <a:ext cx="2750820" cy="1371600"/>
                <a:chOff x="0" y="0"/>
                <a:chExt cx="2750820" cy="1371600"/>
              </a:xfrm>
            </xdr:grpSpPr>
            <xdr:sp macro="" textlink="">
              <xdr:nvSpPr>
                <xdr:cNvPr id="241" name="Rectangle 240">
                  <a:extLst>
                    <a:ext uri="{FF2B5EF4-FFF2-40B4-BE49-F238E27FC236}">
                      <a16:creationId xmlns:a16="http://schemas.microsoft.com/office/drawing/2014/main" id="{00000000-0008-0000-0000-0000F1000000}"/>
                    </a:ext>
                  </a:extLst>
                </xdr:cNvPr>
                <xdr:cNvSpPr/>
              </xdr:nvSpPr>
              <xdr:spPr>
                <a:xfrm>
                  <a:off x="0" y="0"/>
                  <a:ext cx="457200" cy="1371600"/>
                </a:xfrm>
                <a:prstGeom prst="rect">
                  <a:avLst/>
                </a:prstGeom>
                <a:gradFill>
                  <a:gsLst>
                    <a:gs pos="0">
                      <a:schemeClr val="accent4">
                        <a:lumMod val="20000"/>
                        <a:lumOff val="80000"/>
                      </a:schemeClr>
                    </a:gs>
                    <a:gs pos="69000">
                      <a:schemeClr val="accent4">
                        <a:lumMod val="20000"/>
                        <a:lumOff val="80000"/>
                      </a:schemeClr>
                    </a:gs>
                    <a:gs pos="7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2" name="Rectangle 241">
                  <a:extLst>
                    <a:ext uri="{FF2B5EF4-FFF2-40B4-BE49-F238E27FC236}">
                      <a16:creationId xmlns:a16="http://schemas.microsoft.com/office/drawing/2014/main" id="{00000000-0008-0000-0000-0000F2000000}"/>
                    </a:ext>
                  </a:extLst>
                </xdr:cNvPr>
                <xdr:cNvSpPr/>
              </xdr:nvSpPr>
              <xdr:spPr>
                <a:xfrm>
                  <a:off x="655320" y="0"/>
                  <a:ext cx="457200" cy="1371600"/>
                </a:xfrm>
                <a:prstGeom prst="rect">
                  <a:avLst/>
                </a:prstGeom>
                <a:gradFill>
                  <a:gsLst>
                    <a:gs pos="0">
                      <a:schemeClr val="accent4">
                        <a:lumMod val="20000"/>
                        <a:lumOff val="80000"/>
                      </a:schemeClr>
                    </a:gs>
                    <a:gs pos="79000">
                      <a:schemeClr val="accent4">
                        <a:lumMod val="20000"/>
                        <a:lumOff val="80000"/>
                      </a:schemeClr>
                    </a:gs>
                    <a:gs pos="80000">
                      <a:srgbClr val="F0CDFF"/>
                    </a:gs>
                    <a:gs pos="100000">
                      <a:srgbClr val="D7B9FF"/>
                    </a:gs>
                  </a:gsLst>
                  <a:lin ang="5400000" scaled="1"/>
                </a:gradFill>
                <a:ln>
                  <a:solidFill>
                    <a:srgbClr val="7030A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43" name="Straight Connector 242">
                  <a:extLst>
                    <a:ext uri="{FF2B5EF4-FFF2-40B4-BE49-F238E27FC236}">
                      <a16:creationId xmlns:a16="http://schemas.microsoft.com/office/drawing/2014/main" id="{00000000-0008-0000-0000-0000F3000000}"/>
                    </a:ext>
                  </a:extLst>
                </xdr:cNvPr>
                <xdr:cNvCxnSpPr/>
              </xdr:nvCxnSpPr>
              <xdr:spPr>
                <a:xfrm flipH="1" flipV="1">
                  <a:off x="457200" y="968563"/>
                  <a:ext cx="198120" cy="129740"/>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44" name="Rectangle 243">
                  <a:extLst>
                    <a:ext uri="{FF2B5EF4-FFF2-40B4-BE49-F238E27FC236}">
                      <a16:creationId xmlns:a16="http://schemas.microsoft.com/office/drawing/2014/main" id="{00000000-0008-0000-0000-0000F4000000}"/>
                    </a:ext>
                  </a:extLst>
                </xdr:cNvPr>
                <xdr:cNvSpPr/>
              </xdr:nvSpPr>
              <xdr:spPr>
                <a:xfrm>
                  <a:off x="1638300" y="0"/>
                  <a:ext cx="457200" cy="1371600"/>
                </a:xfrm>
                <a:prstGeom prst="rect">
                  <a:avLst/>
                </a:prstGeom>
                <a:gradFill>
                  <a:gsLst>
                    <a:gs pos="0">
                      <a:schemeClr val="accent4">
                        <a:lumMod val="20000"/>
                        <a:lumOff val="80000"/>
                      </a:schemeClr>
                    </a:gs>
                    <a:gs pos="29000">
                      <a:schemeClr val="accent4">
                        <a:lumMod val="20000"/>
                        <a:lumOff val="80000"/>
                      </a:schemeClr>
                    </a:gs>
                    <a:gs pos="3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5" name="Rectangle 244">
                  <a:extLst>
                    <a:ext uri="{FF2B5EF4-FFF2-40B4-BE49-F238E27FC236}">
                      <a16:creationId xmlns:a16="http://schemas.microsoft.com/office/drawing/2014/main" id="{00000000-0008-0000-0000-0000F5000000}"/>
                    </a:ext>
                  </a:extLst>
                </xdr:cNvPr>
                <xdr:cNvSpPr/>
              </xdr:nvSpPr>
              <xdr:spPr>
                <a:xfrm>
                  <a:off x="2293620" y="0"/>
                  <a:ext cx="457200" cy="1371600"/>
                </a:xfrm>
                <a:prstGeom prst="rect">
                  <a:avLst/>
                </a:prstGeom>
                <a:gradFill>
                  <a:gsLst>
                    <a:gs pos="0">
                      <a:schemeClr val="accent4">
                        <a:lumMod val="20000"/>
                        <a:lumOff val="80000"/>
                      </a:schemeClr>
                    </a:gs>
                    <a:gs pos="39000">
                      <a:schemeClr val="accent4">
                        <a:lumMod val="20000"/>
                        <a:lumOff val="80000"/>
                      </a:schemeClr>
                    </a:gs>
                    <a:gs pos="40000">
                      <a:srgbClr val="F0CDFF"/>
                    </a:gs>
                    <a:gs pos="100000">
                      <a:srgbClr val="D7B9FF"/>
                    </a:gs>
                  </a:gsLst>
                  <a:lin ang="5400000" scaled="1"/>
                </a:gradFill>
                <a:ln>
                  <a:solidFill>
                    <a:srgbClr val="7030A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46" name="Straight Connector 245">
                  <a:extLst>
                    <a:ext uri="{FF2B5EF4-FFF2-40B4-BE49-F238E27FC236}">
                      <a16:creationId xmlns:a16="http://schemas.microsoft.com/office/drawing/2014/main" id="{00000000-0008-0000-0000-0000F6000000}"/>
                    </a:ext>
                  </a:extLst>
                </xdr:cNvPr>
                <xdr:cNvCxnSpPr/>
              </xdr:nvCxnSpPr>
              <xdr:spPr>
                <a:xfrm flipH="1" flipV="1">
                  <a:off x="2095500" y="418496"/>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69" name="TextBox 268">
              <a:extLst>
                <a:ext uri="{FF2B5EF4-FFF2-40B4-BE49-F238E27FC236}">
                  <a16:creationId xmlns:a16="http://schemas.microsoft.com/office/drawing/2014/main" id="{00000000-0008-0000-0000-00000D010000}"/>
                </a:ext>
              </a:extLst>
            </xdr:cNvPr>
            <xdr:cNvSpPr txBox="1"/>
          </xdr:nvSpPr>
          <xdr:spPr>
            <a:xfrm>
              <a:off x="33528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0" name="TextBox 269">
              <a:extLst>
                <a:ext uri="{FF2B5EF4-FFF2-40B4-BE49-F238E27FC236}">
                  <a16:creationId xmlns:a16="http://schemas.microsoft.com/office/drawing/2014/main" id="{00000000-0008-0000-0000-00000E010000}"/>
                </a:ext>
              </a:extLst>
            </xdr:cNvPr>
            <xdr:cNvSpPr txBox="1"/>
          </xdr:nvSpPr>
          <xdr:spPr>
            <a:xfrm>
              <a:off x="89916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273" name="TextBox 272">
              <a:extLst>
                <a:ext uri="{FF2B5EF4-FFF2-40B4-BE49-F238E27FC236}">
                  <a16:creationId xmlns:a16="http://schemas.microsoft.com/office/drawing/2014/main" id="{00000000-0008-0000-0000-000011010000}"/>
                </a:ext>
              </a:extLst>
            </xdr:cNvPr>
            <xdr:cNvSpPr txBox="1"/>
          </xdr:nvSpPr>
          <xdr:spPr>
            <a:xfrm>
              <a:off x="173736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4" name="TextBox 273">
              <a:extLst>
                <a:ext uri="{FF2B5EF4-FFF2-40B4-BE49-F238E27FC236}">
                  <a16:creationId xmlns:a16="http://schemas.microsoft.com/office/drawing/2014/main" id="{00000000-0008-0000-0000-000012010000}"/>
                </a:ext>
              </a:extLst>
            </xdr:cNvPr>
            <xdr:cNvSpPr txBox="1"/>
          </xdr:nvSpPr>
          <xdr:spPr>
            <a:xfrm>
              <a:off x="230124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grpSp>
      <xdr:grpSp>
        <xdr:nvGrpSpPr>
          <xdr:cNvPr id="278" name="Group 277">
            <a:extLst>
              <a:ext uri="{FF2B5EF4-FFF2-40B4-BE49-F238E27FC236}">
                <a16:creationId xmlns:a16="http://schemas.microsoft.com/office/drawing/2014/main" id="{00000000-0008-0000-0000-000016010000}"/>
              </a:ext>
            </a:extLst>
          </xdr:cNvPr>
          <xdr:cNvGrpSpPr/>
        </xdr:nvGrpSpPr>
        <xdr:grpSpPr>
          <a:xfrm>
            <a:off x="3268980" y="128540087"/>
            <a:ext cx="2743200" cy="1257300"/>
            <a:chOff x="3299460" y="48415787"/>
            <a:chExt cx="2743200" cy="1371600"/>
          </a:xfrm>
        </xdr:grpSpPr>
        <xdr:grpSp>
          <xdr:nvGrpSpPr>
            <xdr:cNvPr id="229" name="Group 228">
              <a:extLst>
                <a:ext uri="{FF2B5EF4-FFF2-40B4-BE49-F238E27FC236}">
                  <a16:creationId xmlns:a16="http://schemas.microsoft.com/office/drawing/2014/main" id="{00000000-0008-0000-0000-0000E5000000}"/>
                </a:ext>
              </a:extLst>
            </xdr:cNvPr>
            <xdr:cNvGrpSpPr>
              <a:grpSpLocks noChangeAspect="1"/>
            </xdr:cNvGrpSpPr>
          </xdr:nvGrpSpPr>
          <xdr:grpSpPr>
            <a:xfrm>
              <a:off x="3299460" y="48415787"/>
              <a:ext cx="2743200" cy="1371600"/>
              <a:chOff x="0" y="0"/>
              <a:chExt cx="3200400" cy="1554480"/>
            </a:xfrm>
          </xdr:grpSpPr>
          <xdr:sp macro="" textlink="">
            <xdr:nvSpPr>
              <xdr:cNvPr id="230" name="Rectangle 229">
                <a:extLst>
                  <a:ext uri="{FF2B5EF4-FFF2-40B4-BE49-F238E27FC236}">
                    <a16:creationId xmlns:a16="http://schemas.microsoft.com/office/drawing/2014/main" id="{00000000-0008-0000-0000-0000E6000000}"/>
                  </a:ext>
                </a:extLst>
              </xdr:cNvPr>
              <xdr:cNvSpPr/>
            </xdr:nvSpPr>
            <xdr:spPr>
              <a:xfrm>
                <a:off x="0" y="0"/>
                <a:ext cx="3200400" cy="1554480"/>
              </a:xfrm>
              <a:prstGeom prst="rect">
                <a:avLst/>
              </a:prstGeom>
              <a:solidFill>
                <a:srgbClr val="FF9999"/>
              </a:solidFill>
              <a:ln w="28575">
                <a:solidFill>
                  <a:srgbClr val="C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231" name="Group 230">
                <a:extLst>
                  <a:ext uri="{FF2B5EF4-FFF2-40B4-BE49-F238E27FC236}">
                    <a16:creationId xmlns:a16="http://schemas.microsoft.com/office/drawing/2014/main" id="{00000000-0008-0000-0000-0000E7000000}"/>
                  </a:ext>
                </a:extLst>
              </xdr:cNvPr>
              <xdr:cNvGrpSpPr/>
            </xdr:nvGrpSpPr>
            <xdr:grpSpPr>
              <a:xfrm>
                <a:off x="213360" y="99060"/>
                <a:ext cx="2750820" cy="1371600"/>
                <a:chOff x="0" y="0"/>
                <a:chExt cx="2750820" cy="1371600"/>
              </a:xfrm>
            </xdr:grpSpPr>
            <xdr:sp macro="" textlink="">
              <xdr:nvSpPr>
                <xdr:cNvPr id="232" name="Rectangle 231">
                  <a:extLst>
                    <a:ext uri="{FF2B5EF4-FFF2-40B4-BE49-F238E27FC236}">
                      <a16:creationId xmlns:a16="http://schemas.microsoft.com/office/drawing/2014/main" id="{00000000-0008-0000-0000-0000E8000000}"/>
                    </a:ext>
                  </a:extLst>
                </xdr:cNvPr>
                <xdr:cNvSpPr/>
              </xdr:nvSpPr>
              <xdr:spPr>
                <a:xfrm>
                  <a:off x="0" y="0"/>
                  <a:ext cx="457200" cy="1371600"/>
                </a:xfrm>
                <a:prstGeom prst="rect">
                  <a:avLst/>
                </a:prstGeom>
                <a:gradFill>
                  <a:gsLst>
                    <a:gs pos="0">
                      <a:schemeClr val="accent4">
                        <a:lumMod val="20000"/>
                        <a:lumOff val="80000"/>
                      </a:schemeClr>
                    </a:gs>
                    <a:gs pos="79000">
                      <a:schemeClr val="accent4">
                        <a:lumMod val="20000"/>
                        <a:lumOff val="80000"/>
                      </a:schemeClr>
                    </a:gs>
                    <a:gs pos="8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33" name="Rectangle 232">
                  <a:extLst>
                    <a:ext uri="{FF2B5EF4-FFF2-40B4-BE49-F238E27FC236}">
                      <a16:creationId xmlns:a16="http://schemas.microsoft.com/office/drawing/2014/main" id="{00000000-0008-0000-0000-0000E9000000}"/>
                    </a:ext>
                  </a:extLst>
                </xdr:cNvPr>
                <xdr:cNvSpPr/>
              </xdr:nvSpPr>
              <xdr:spPr>
                <a:xfrm>
                  <a:off x="655320" y="0"/>
                  <a:ext cx="457200" cy="1371600"/>
                </a:xfrm>
                <a:prstGeom prst="rect">
                  <a:avLst/>
                </a:prstGeom>
                <a:gradFill>
                  <a:gsLst>
                    <a:gs pos="0">
                      <a:schemeClr val="accent4">
                        <a:lumMod val="20000"/>
                        <a:lumOff val="80000"/>
                      </a:schemeClr>
                    </a:gs>
                    <a:gs pos="69000">
                      <a:schemeClr val="accent4">
                        <a:lumMod val="20000"/>
                        <a:lumOff val="80000"/>
                      </a:schemeClr>
                    </a:gs>
                    <a:gs pos="70000">
                      <a:srgbClr val="F0CDFF"/>
                    </a:gs>
                    <a:gs pos="100000">
                      <a:srgbClr val="D7B9FF"/>
                    </a:gs>
                  </a:gsLst>
                  <a:lin ang="5400000" scaled="1"/>
                </a:gradFill>
                <a:ln>
                  <a:solidFill>
                    <a:srgbClr val="7030A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34" name="Straight Connector 233">
                  <a:extLst>
                    <a:ext uri="{FF2B5EF4-FFF2-40B4-BE49-F238E27FC236}">
                      <a16:creationId xmlns:a16="http://schemas.microsoft.com/office/drawing/2014/main" id="{00000000-0008-0000-0000-0000EA000000}"/>
                    </a:ext>
                  </a:extLst>
                </xdr:cNvPr>
                <xdr:cNvCxnSpPr/>
              </xdr:nvCxnSpPr>
              <xdr:spPr>
                <a:xfrm flipV="1">
                  <a:off x="457200" y="967135"/>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tangle 234">
                  <a:extLst>
                    <a:ext uri="{FF2B5EF4-FFF2-40B4-BE49-F238E27FC236}">
                      <a16:creationId xmlns:a16="http://schemas.microsoft.com/office/drawing/2014/main" id="{00000000-0008-0000-0000-0000EB000000}"/>
                    </a:ext>
                  </a:extLst>
                </xdr:cNvPr>
                <xdr:cNvSpPr/>
              </xdr:nvSpPr>
              <xdr:spPr>
                <a:xfrm>
                  <a:off x="1638300" y="0"/>
                  <a:ext cx="457200" cy="1371600"/>
                </a:xfrm>
                <a:prstGeom prst="rect">
                  <a:avLst/>
                </a:prstGeom>
                <a:gradFill>
                  <a:gsLst>
                    <a:gs pos="0">
                      <a:schemeClr val="accent4">
                        <a:lumMod val="20000"/>
                        <a:lumOff val="80000"/>
                      </a:schemeClr>
                    </a:gs>
                    <a:gs pos="39000">
                      <a:schemeClr val="accent4">
                        <a:lumMod val="20000"/>
                        <a:lumOff val="80000"/>
                      </a:schemeClr>
                    </a:gs>
                    <a:gs pos="4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36" name="Rectangle 235">
                  <a:extLst>
                    <a:ext uri="{FF2B5EF4-FFF2-40B4-BE49-F238E27FC236}">
                      <a16:creationId xmlns:a16="http://schemas.microsoft.com/office/drawing/2014/main" id="{00000000-0008-0000-0000-0000EC000000}"/>
                    </a:ext>
                  </a:extLst>
                </xdr:cNvPr>
                <xdr:cNvSpPr/>
              </xdr:nvSpPr>
              <xdr:spPr>
                <a:xfrm>
                  <a:off x="2293620" y="0"/>
                  <a:ext cx="457200" cy="1371600"/>
                </a:xfrm>
                <a:prstGeom prst="rect">
                  <a:avLst/>
                </a:prstGeom>
                <a:gradFill>
                  <a:gsLst>
                    <a:gs pos="0">
                      <a:schemeClr val="accent4">
                        <a:lumMod val="20000"/>
                        <a:lumOff val="80000"/>
                      </a:schemeClr>
                    </a:gs>
                    <a:gs pos="29000">
                      <a:schemeClr val="accent4">
                        <a:lumMod val="20000"/>
                        <a:lumOff val="80000"/>
                      </a:schemeClr>
                    </a:gs>
                    <a:gs pos="30000">
                      <a:srgbClr val="F0CDFF"/>
                    </a:gs>
                    <a:gs pos="100000">
                      <a:srgbClr val="D7B9FF"/>
                    </a:gs>
                  </a:gsLst>
                  <a:lin ang="5400000" scaled="1"/>
                </a:gradFill>
                <a:ln>
                  <a:solidFill>
                    <a:srgbClr val="7030A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37" name="Straight Connector 236">
                  <a:extLst>
                    <a:ext uri="{FF2B5EF4-FFF2-40B4-BE49-F238E27FC236}">
                      <a16:creationId xmlns:a16="http://schemas.microsoft.com/office/drawing/2014/main" id="{00000000-0008-0000-0000-0000ED000000}"/>
                    </a:ext>
                  </a:extLst>
                </xdr:cNvPr>
                <xdr:cNvCxnSpPr/>
              </xdr:nvCxnSpPr>
              <xdr:spPr>
                <a:xfrm flipV="1">
                  <a:off x="2095500" y="411288"/>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1" name="TextBox 270">
              <a:extLst>
                <a:ext uri="{FF2B5EF4-FFF2-40B4-BE49-F238E27FC236}">
                  <a16:creationId xmlns:a16="http://schemas.microsoft.com/office/drawing/2014/main" id="{00000000-0008-0000-0000-00000F010000}"/>
                </a:ext>
              </a:extLst>
            </xdr:cNvPr>
            <xdr:cNvSpPr txBox="1"/>
          </xdr:nvSpPr>
          <xdr:spPr>
            <a:xfrm>
              <a:off x="347472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2" name="TextBox 271">
              <a:extLst>
                <a:ext uri="{FF2B5EF4-FFF2-40B4-BE49-F238E27FC236}">
                  <a16:creationId xmlns:a16="http://schemas.microsoft.com/office/drawing/2014/main" id="{00000000-0008-0000-0000-000010010000}"/>
                </a:ext>
              </a:extLst>
            </xdr:cNvPr>
            <xdr:cNvSpPr txBox="1"/>
          </xdr:nvSpPr>
          <xdr:spPr>
            <a:xfrm>
              <a:off x="403860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275" name="TextBox 274">
              <a:extLst>
                <a:ext uri="{FF2B5EF4-FFF2-40B4-BE49-F238E27FC236}">
                  <a16:creationId xmlns:a16="http://schemas.microsoft.com/office/drawing/2014/main" id="{00000000-0008-0000-0000-000013010000}"/>
                </a:ext>
              </a:extLst>
            </xdr:cNvPr>
            <xdr:cNvSpPr txBox="1"/>
          </xdr:nvSpPr>
          <xdr:spPr>
            <a:xfrm>
              <a:off x="487680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544068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grpSp>
    </xdr:grpSp>
    <xdr:clientData/>
  </xdr:twoCellAnchor>
  <xdr:twoCellAnchor>
    <xdr:from>
      <xdr:col>14</xdr:col>
      <xdr:colOff>54972</xdr:colOff>
      <xdr:row>202</xdr:row>
      <xdr:rowOff>94240</xdr:rowOff>
    </xdr:from>
    <xdr:to>
      <xdr:col>26</xdr:col>
      <xdr:colOff>495299</xdr:colOff>
      <xdr:row>222</xdr:row>
      <xdr:rowOff>0</xdr:rowOff>
    </xdr:to>
    <xdr:grpSp>
      <xdr:nvGrpSpPr>
        <xdr:cNvPr id="297" name="SWOT lettering" hidden="1">
          <a:extLst>
            <a:ext uri="{FF2B5EF4-FFF2-40B4-BE49-F238E27FC236}">
              <a16:creationId xmlns:a16="http://schemas.microsoft.com/office/drawing/2014/main" id="{00000000-0008-0000-0000-000029010000}"/>
            </a:ext>
          </a:extLst>
        </xdr:cNvPr>
        <xdr:cNvGrpSpPr/>
      </xdr:nvGrpSpPr>
      <xdr:grpSpPr>
        <a:xfrm>
          <a:off x="6318612" y="43703500"/>
          <a:ext cx="6086747" cy="4866380"/>
          <a:chOff x="6242412" y="35123380"/>
          <a:chExt cx="6010547" cy="4493000"/>
        </a:xfrm>
      </xdr:grpSpPr>
      <xdr:sp macro="" textlink="">
        <xdr:nvSpPr>
          <xdr:cNvPr id="289" name="S blue of SWOT">
            <a:extLst>
              <a:ext uri="{FF2B5EF4-FFF2-40B4-BE49-F238E27FC236}">
                <a16:creationId xmlns:a16="http://schemas.microsoft.com/office/drawing/2014/main" id="{00000000-0008-0000-0000-000021010000}"/>
              </a:ext>
            </a:extLst>
          </xdr:cNvPr>
          <xdr:cNvSpPr/>
        </xdr:nvSpPr>
        <xdr:spPr>
          <a:xfrm>
            <a:off x="6242412" y="3552724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S</a:t>
            </a:r>
          </a:p>
        </xdr:txBody>
      </xdr:sp>
      <xdr:sp macro="" textlink="">
        <xdr:nvSpPr>
          <xdr:cNvPr id="291" name="W blue of SWOT">
            <a:extLst>
              <a:ext uri="{FF2B5EF4-FFF2-40B4-BE49-F238E27FC236}">
                <a16:creationId xmlns:a16="http://schemas.microsoft.com/office/drawing/2014/main" id="{00000000-0008-0000-0000-000023010000}"/>
              </a:ext>
            </a:extLst>
          </xdr:cNvPr>
          <xdr:cNvSpPr/>
        </xdr:nvSpPr>
        <xdr:spPr>
          <a:xfrm>
            <a:off x="7286352" y="35527240"/>
            <a:ext cx="1529987" cy="2344160"/>
          </a:xfrm>
          <a:prstGeom prst="rect">
            <a:avLst/>
          </a:prstGeom>
          <a:noFill/>
        </xdr:spPr>
        <xdr:txBody>
          <a:bodyPr wrap="none" lIns="0" tIns="0" rIns="0" bIns="0">
            <a:noAutofit/>
          </a:bodyPr>
          <a:lstStyle/>
          <a:p>
            <a:pPr algn="ctr"/>
            <a:r>
              <a:rPr lang="en-US" sz="16500" b="0" cap="none" spc="-6000" baseline="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292" name="O blue of SWOT">
            <a:extLst>
              <a:ext uri="{FF2B5EF4-FFF2-40B4-BE49-F238E27FC236}">
                <a16:creationId xmlns:a16="http://schemas.microsoft.com/office/drawing/2014/main" id="{00000000-0008-0000-0000-000024010000}"/>
              </a:ext>
            </a:extLst>
          </xdr:cNvPr>
          <xdr:cNvSpPr/>
        </xdr:nvSpPr>
        <xdr:spPr>
          <a:xfrm>
            <a:off x="627289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O</a:t>
            </a:r>
          </a:p>
        </xdr:txBody>
      </xdr:sp>
      <xdr:sp macro="" textlink="">
        <xdr:nvSpPr>
          <xdr:cNvPr id="293" name="T blue of SWOT">
            <a:extLst>
              <a:ext uri="{FF2B5EF4-FFF2-40B4-BE49-F238E27FC236}">
                <a16:creationId xmlns:a16="http://schemas.microsoft.com/office/drawing/2014/main" id="{00000000-0008-0000-0000-000025010000}"/>
              </a:ext>
            </a:extLst>
          </xdr:cNvPr>
          <xdr:cNvSpPr/>
        </xdr:nvSpPr>
        <xdr:spPr>
          <a:xfrm>
            <a:off x="777403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T</a:t>
            </a:r>
          </a:p>
        </xdr:txBody>
      </xdr:sp>
      <xdr:sp macro="" textlink="">
        <xdr:nvSpPr>
          <xdr:cNvPr id="290" name="S red of SWOT">
            <a:extLst>
              <a:ext uri="{FF2B5EF4-FFF2-40B4-BE49-F238E27FC236}">
                <a16:creationId xmlns:a16="http://schemas.microsoft.com/office/drawing/2014/main" id="{00000000-0008-0000-0000-000022010000}"/>
              </a:ext>
            </a:extLst>
          </xdr:cNvPr>
          <xdr:cNvSpPr/>
        </xdr:nvSpPr>
        <xdr:spPr>
          <a:xfrm>
            <a:off x="9275172" y="3512338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S</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296" name="W red of SWOT">
            <a:extLst>
              <a:ext uri="{FF2B5EF4-FFF2-40B4-BE49-F238E27FC236}">
                <a16:creationId xmlns:a16="http://schemas.microsoft.com/office/drawing/2014/main" id="{00000000-0008-0000-0000-000028010000}"/>
              </a:ext>
            </a:extLst>
          </xdr:cNvPr>
          <xdr:cNvSpPr/>
        </xdr:nvSpPr>
        <xdr:spPr>
          <a:xfrm>
            <a:off x="10326732" y="35527240"/>
            <a:ext cx="1529987" cy="2344160"/>
          </a:xfrm>
          <a:prstGeom prst="rect">
            <a:avLst/>
          </a:prstGeom>
          <a:noFill/>
        </xdr:spPr>
        <xdr:txBody>
          <a:bodyPr wrap="none" lIns="0" tIns="0" rIns="0" bIns="0">
            <a:noAutofit/>
          </a:bodyPr>
          <a:lstStyle/>
          <a:p>
            <a:pPr algn="ctr"/>
            <a:r>
              <a:rPr lang="en-US" sz="16500" b="0" cap="none" spc="-6000" baseline="0">
                <a:ln w="0">
                  <a:solidFill>
                    <a:srgbClr val="FF3C3C"/>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294" name="O red of SWOT">
            <a:extLst>
              <a:ext uri="{FF2B5EF4-FFF2-40B4-BE49-F238E27FC236}">
                <a16:creationId xmlns:a16="http://schemas.microsoft.com/office/drawing/2014/main" id="{00000000-0008-0000-0000-000026010000}"/>
              </a:ext>
            </a:extLst>
          </xdr:cNvPr>
          <xdr:cNvSpPr/>
        </xdr:nvSpPr>
        <xdr:spPr>
          <a:xfrm>
            <a:off x="92751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O</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295" name="T red of SWOT">
            <a:extLst>
              <a:ext uri="{FF2B5EF4-FFF2-40B4-BE49-F238E27FC236}">
                <a16:creationId xmlns:a16="http://schemas.microsoft.com/office/drawing/2014/main" id="{00000000-0008-0000-0000-000027010000}"/>
              </a:ext>
            </a:extLst>
          </xdr:cNvPr>
          <xdr:cNvSpPr/>
        </xdr:nvSpPr>
        <xdr:spPr>
          <a:xfrm>
            <a:off x="107229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T</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grpSp>
    <xdr:clientData/>
  </xdr:twoCellAnchor>
  <xdr:twoCellAnchor>
    <xdr:from>
      <xdr:col>0</xdr:col>
      <xdr:colOff>22861</xdr:colOff>
      <xdr:row>204</xdr:row>
      <xdr:rowOff>53341</xdr:rowOff>
    </xdr:from>
    <xdr:to>
      <xdr:col>2</xdr:col>
      <xdr:colOff>457200</xdr:colOff>
      <xdr:row>207</xdr:row>
      <xdr:rowOff>175260</xdr:rowOff>
    </xdr:to>
    <xdr:sp macro="" textlink="">
      <xdr:nvSpPr>
        <xdr:cNvPr id="464" name="You believe whatever serves your needs.">
          <a:extLst>
            <a:ext uri="{FF2B5EF4-FFF2-40B4-BE49-F238E27FC236}">
              <a16:creationId xmlns:a16="http://schemas.microsoft.com/office/drawing/2014/main" id="{00000000-0008-0000-0000-0000D0010000}"/>
            </a:ext>
          </a:extLst>
        </xdr:cNvPr>
        <xdr:cNvSpPr txBox="1">
          <a:spLocks/>
        </xdr:cNvSpPr>
      </xdr:nvSpPr>
      <xdr:spPr>
        <a:xfrm>
          <a:off x="22861" y="35577781"/>
          <a:ext cx="1051559" cy="87629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1" spc="-50">
              <a:solidFill>
                <a:srgbClr val="007332"/>
              </a:solidFill>
              <a:latin typeface="Franklin Gothic Demi" panose="020B0703020102020204" pitchFamily="34" charset="0"/>
              <a:ea typeface="Tahoma" panose="020B0604030504040204" pitchFamily="34" charset="0"/>
              <a:cs typeface="Tahoma" panose="020B0604030504040204" pitchFamily="34" charset="0"/>
            </a:rPr>
            <a:t>I need to focus more on wider relationships, minorities oppressed by historical trauma.</a:t>
          </a:r>
        </a:p>
      </xdr:txBody>
    </xdr:sp>
    <xdr:clientData/>
  </xdr:twoCellAnchor>
  <xdr:twoCellAnchor>
    <xdr:from>
      <xdr:col>1</xdr:col>
      <xdr:colOff>27989</xdr:colOff>
      <xdr:row>200</xdr:row>
      <xdr:rowOff>126617</xdr:rowOff>
    </xdr:from>
    <xdr:to>
      <xdr:col>2</xdr:col>
      <xdr:colOff>327660</xdr:colOff>
      <xdr:row>204</xdr:row>
      <xdr:rowOff>7628</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42289" y="43301537"/>
          <a:ext cx="802591" cy="818271"/>
          <a:chOff x="294689" y="26110809"/>
          <a:chExt cx="794971" cy="659752"/>
        </a:xfrm>
        <a:effectLst>
          <a:outerShdw blurRad="50800" dist="38100" dir="2700000" algn="tl" rotWithShape="0">
            <a:prstClr val="black">
              <a:alpha val="40000"/>
            </a:prstClr>
          </a:outerShdw>
        </a:effectLst>
      </xdr:grpSpPr>
      <xdr:sp macro="" textlink="">
        <xdr:nvSpPr>
          <xdr:cNvPr id="466" name="Rectangle: Rounded Corners 465">
            <a:extLst>
              <a:ext uri="{FF2B5EF4-FFF2-40B4-BE49-F238E27FC236}">
                <a16:creationId xmlns:a16="http://schemas.microsoft.com/office/drawing/2014/main" id="{00000000-0008-0000-0000-0000D2010000}"/>
              </a:ext>
            </a:extLst>
          </xdr:cNvPr>
          <xdr:cNvSpPr>
            <a:spLocks noChangeAspect="1"/>
          </xdr:cNvSpPr>
        </xdr:nvSpPr>
        <xdr:spPr>
          <a:xfrm>
            <a:off x="353997" y="26193394"/>
            <a:ext cx="685800" cy="552944"/>
          </a:xfrm>
          <a:prstGeom prst="roundRect">
            <a:avLst/>
          </a:prstGeom>
          <a:solidFill>
            <a:srgbClr val="0070C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050"/>
          </a:p>
        </xdr:txBody>
      </xdr:sp>
      <xdr:sp macro="" textlink="">
        <xdr:nvSpPr>
          <xdr:cNvPr id="467" name="Rectangle 466">
            <a:extLst>
              <a:ext uri="{FF2B5EF4-FFF2-40B4-BE49-F238E27FC236}">
                <a16:creationId xmlns:a16="http://schemas.microsoft.com/office/drawing/2014/main" id="{00000000-0008-0000-0000-0000D3010000}"/>
              </a:ext>
            </a:extLst>
          </xdr:cNvPr>
          <xdr:cNvSpPr/>
        </xdr:nvSpPr>
        <xdr:spPr>
          <a:xfrm>
            <a:off x="294689" y="26110809"/>
            <a:ext cx="794971" cy="659752"/>
          </a:xfrm>
          <a:prstGeom prst="rect">
            <a:avLst/>
          </a:prstGeom>
          <a:noFill/>
        </xdr:spPr>
        <xdr:txBody>
          <a:bodyPr wrap="square" lIns="91440" tIns="45720" rIns="91440" bIns="4572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4400" b="1" cap="none" spc="50">
                <a:ln w="9525" cmpd="sng">
                  <a:solidFill>
                    <a:srgbClr val="0070C0"/>
                  </a:solidFill>
                  <a:prstDash val="solid"/>
                </a:ln>
                <a:solidFill>
                  <a:srgbClr val="A0E6FF"/>
                </a:solidFill>
                <a:effectLst>
                  <a:glow rad="38100">
                    <a:schemeClr val="accent1">
                      <a:alpha val="40000"/>
                    </a:schemeClr>
                  </a:glow>
                </a:effectLst>
                <a:latin typeface="Arial Black" panose="020B0A04020102020204" pitchFamily="34" charset="0"/>
              </a:rPr>
              <a:t>W</a:t>
            </a:r>
          </a:p>
        </xdr:txBody>
      </xdr:sp>
    </xdr:grpSp>
    <xdr:clientData/>
  </xdr:twoCellAnchor>
  <xdr:twoCellAnchor>
    <xdr:from>
      <xdr:col>11</xdr:col>
      <xdr:colOff>208899</xdr:colOff>
      <xdr:row>200</xdr:row>
      <xdr:rowOff>80899</xdr:rowOff>
    </xdr:from>
    <xdr:to>
      <xdr:col>12</xdr:col>
      <xdr:colOff>472440</xdr:colOff>
      <xdr:row>204</xdr:row>
      <xdr:rowOff>60971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5352399" y="43255819"/>
          <a:ext cx="766461" cy="917332"/>
          <a:chOff x="5207619" y="25575012"/>
          <a:chExt cx="758841" cy="683449"/>
        </a:xfrm>
      </xdr:grpSpPr>
      <xdr:sp macro="" textlink="">
        <xdr:nvSpPr>
          <xdr:cNvPr id="468" name="Rectangle: Rounded Corners 467">
            <a:extLst>
              <a:ext uri="{FF2B5EF4-FFF2-40B4-BE49-F238E27FC236}">
                <a16:creationId xmlns:a16="http://schemas.microsoft.com/office/drawing/2014/main" id="{00000000-0008-0000-0000-0000D4010000}"/>
              </a:ext>
            </a:extLst>
          </xdr:cNvPr>
          <xdr:cNvSpPr>
            <a:spLocks noChangeAspect="1"/>
          </xdr:cNvSpPr>
        </xdr:nvSpPr>
        <xdr:spPr>
          <a:xfrm>
            <a:off x="5227534" y="25690474"/>
            <a:ext cx="685800" cy="510949"/>
          </a:xfrm>
          <a:prstGeom prst="roundRect">
            <a:avLst/>
          </a:prstGeom>
          <a:solidFill>
            <a:srgbClr val="AF0000"/>
          </a:solidFill>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050"/>
          </a:p>
        </xdr:txBody>
      </xdr:sp>
      <xdr:sp macro="" textlink="">
        <xdr:nvSpPr>
          <xdr:cNvPr id="469" name="Rectangle 468">
            <a:extLst>
              <a:ext uri="{FF2B5EF4-FFF2-40B4-BE49-F238E27FC236}">
                <a16:creationId xmlns:a16="http://schemas.microsoft.com/office/drawing/2014/main" id="{00000000-0008-0000-0000-0000D5010000}"/>
              </a:ext>
            </a:extLst>
          </xdr:cNvPr>
          <xdr:cNvSpPr/>
        </xdr:nvSpPr>
        <xdr:spPr>
          <a:xfrm>
            <a:off x="5207619" y="25575012"/>
            <a:ext cx="758841" cy="683449"/>
          </a:xfrm>
          <a:prstGeom prst="rect">
            <a:avLst/>
          </a:prstGeom>
          <a:noFill/>
          <a:effectLst>
            <a:outerShdw blurRad="50800" dist="38100" dir="8100000" algn="tr" rotWithShape="0">
              <a:prstClr val="black">
                <a:alpha val="40000"/>
              </a:prstClr>
            </a:outerShdw>
          </a:effectLst>
        </xdr:spPr>
        <xdr:txBody>
          <a:bodyPr wrap="square" lIns="91440" tIns="45720" rIns="91440" bIns="4572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4800" b="1" cap="none" spc="150" baseline="0">
                <a:ln w="9525" cmpd="sng">
                  <a:solidFill>
                    <a:srgbClr val="C00000"/>
                  </a:solidFill>
                  <a:prstDash val="solid"/>
                </a:ln>
                <a:solidFill>
                  <a:srgbClr val="FFDDDD"/>
                </a:solidFill>
                <a:effectLst>
                  <a:glow rad="38100">
                    <a:schemeClr val="accent1">
                      <a:alpha val="40000"/>
                    </a:schemeClr>
                  </a:glow>
                </a:effectLst>
                <a:latin typeface="Arial Black" panose="020B0A04020102020204" pitchFamily="34" charset="0"/>
              </a:rPr>
              <a:t>D</a:t>
            </a:r>
            <a:endParaRPr lang="en-US" sz="4400" b="1" cap="none" spc="150" baseline="0">
              <a:ln w="9525" cmpd="sng">
                <a:solidFill>
                  <a:srgbClr val="C00000"/>
                </a:solidFill>
                <a:prstDash val="solid"/>
              </a:ln>
              <a:solidFill>
                <a:srgbClr val="FFDDDD"/>
              </a:solidFill>
              <a:effectLst>
                <a:glow rad="38100">
                  <a:schemeClr val="accent1">
                    <a:alpha val="40000"/>
                  </a:schemeClr>
                </a:glow>
              </a:effectLst>
              <a:latin typeface="Arial Black" panose="020B0A04020102020204" pitchFamily="34" charset="0"/>
            </a:endParaRPr>
          </a:p>
        </xdr:txBody>
      </xdr:sp>
    </xdr:grpSp>
    <xdr:clientData/>
  </xdr:twoCellAnchor>
  <xdr:oneCellAnchor>
    <xdr:from>
      <xdr:col>15</xdr:col>
      <xdr:colOff>22860</xdr:colOff>
      <xdr:row>658</xdr:row>
      <xdr:rowOff>60960</xdr:rowOff>
    </xdr:from>
    <xdr:ext cx="5943600" cy="3110484"/>
    <xdr:pic>
      <xdr:nvPicPr>
        <xdr:cNvPr id="454" name="Picture 453" hidden="1">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332220" y="79415640"/>
          <a:ext cx="5943600" cy="3110484"/>
        </a:xfrm>
        <a:prstGeom prst="rect">
          <a:avLst/>
        </a:prstGeom>
      </xdr:spPr>
    </xdr:pic>
    <xdr:clientData/>
  </xdr:oneCellAnchor>
  <xdr:twoCellAnchor>
    <xdr:from>
      <xdr:col>1</xdr:col>
      <xdr:colOff>0</xdr:colOff>
      <xdr:row>89</xdr:row>
      <xdr:rowOff>92287</xdr:rowOff>
    </xdr:from>
    <xdr:to>
      <xdr:col>12</xdr:col>
      <xdr:colOff>472440</xdr:colOff>
      <xdr:row>93</xdr:row>
      <xdr:rowOff>99060</xdr:rowOff>
    </xdr:to>
    <xdr:sp macro="" textlink="">
      <xdr:nvSpPr>
        <xdr:cNvPr id="579" name="TextBox 578">
          <a:extLst>
            <a:ext uri="{FF2B5EF4-FFF2-40B4-BE49-F238E27FC236}">
              <a16:creationId xmlns:a16="http://schemas.microsoft.com/office/drawing/2014/main" id="{00000000-0008-0000-0000-000043020000}"/>
            </a:ext>
          </a:extLst>
        </xdr:cNvPr>
        <xdr:cNvSpPr txBox="1"/>
      </xdr:nvSpPr>
      <xdr:spPr>
        <a:xfrm>
          <a:off x="121920" y="8969587"/>
          <a:ext cx="5920740" cy="1119293"/>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91440" rtlCol="0" anchor="ctr"/>
        <a:lstStyle/>
        <a:p>
          <a:pPr algn="ctr"/>
          <a:r>
            <a:rPr lang="en-US" sz="4600" b="1">
              <a:latin typeface="Verdana" panose="020B0604030504040204" pitchFamily="34" charset="0"/>
              <a:ea typeface="Verdana" panose="020B0604030504040204" pitchFamily="34" charset="0"/>
            </a:rPr>
            <a:t>Harmony Politics</a:t>
          </a:r>
          <a:r>
            <a:rPr lang="en-US" sz="4400" b="1">
              <a:latin typeface="Verdana" panose="020B0604030504040204" pitchFamily="34" charset="0"/>
              <a:ea typeface="Verdana" panose="020B0604030504040204" pitchFamily="34" charset="0"/>
            </a:rPr>
            <a:t> </a:t>
          </a:r>
        </a:p>
        <a:p>
          <a:pPr algn="ctr"/>
          <a:r>
            <a:rPr lang="en-US" sz="1300">
              <a:latin typeface="Verdana" panose="020B0604030504040204" pitchFamily="34" charset="0"/>
              <a:ea typeface="Verdana" panose="020B0604030504040204" pitchFamily="34" charset="0"/>
            </a:rPr>
            <a:t>answers</a:t>
          </a:r>
          <a:r>
            <a:rPr lang="en-US" sz="1300" baseline="0">
              <a:latin typeface="Verdana" panose="020B0604030504040204" pitchFamily="34" charset="0"/>
              <a:ea typeface="Verdana" panose="020B0604030504040204" pitchFamily="34" charset="0"/>
            </a:rPr>
            <a:t> </a:t>
          </a:r>
          <a:r>
            <a:rPr lang="en-US" sz="1300" b="0" i="1" u="none" baseline="0">
              <a:ln w="9525">
                <a:solidFill>
                  <a:schemeClr val="tx1">
                    <a:lumMod val="85000"/>
                    <a:lumOff val="15000"/>
                  </a:schemeClr>
                </a:solidFill>
              </a:ln>
              <a:latin typeface="Verdana" panose="020B0604030504040204" pitchFamily="34" charset="0"/>
              <a:ea typeface="Verdana" panose="020B0604030504040204" pitchFamily="34" charset="0"/>
            </a:rPr>
            <a:t>polarized politics</a:t>
          </a:r>
          <a:r>
            <a:rPr lang="en-US" sz="1300" b="0" i="1" u="none" baseline="0">
              <a:ln w="19050">
                <a:solidFill>
                  <a:schemeClr val="tx1">
                    <a:lumMod val="85000"/>
                    <a:lumOff val="15000"/>
                  </a:schemeClr>
                </a:solidFill>
              </a:ln>
              <a:latin typeface="Verdana" panose="020B0604030504040204" pitchFamily="34" charset="0"/>
              <a:ea typeface="Verdana" panose="020B0604030504040204" pitchFamily="34" charset="0"/>
            </a:rPr>
            <a:t> </a:t>
          </a:r>
          <a:r>
            <a:rPr lang="en-US" sz="1300" baseline="0">
              <a:latin typeface="Verdana" panose="020B0604030504040204" pitchFamily="34" charset="0"/>
              <a:ea typeface="Verdana" panose="020B0604030504040204" pitchFamily="34" charset="0"/>
            </a:rPr>
            <a:t>by addressing the needs behind politics.</a:t>
          </a:r>
          <a:endParaRPr lang="en-US" sz="1300" baseline="0"/>
        </a:p>
      </xdr:txBody>
    </xdr:sp>
    <xdr:clientData/>
  </xdr:twoCellAnchor>
  <xdr:twoCellAnchor>
    <xdr:from>
      <xdr:col>1</xdr:col>
      <xdr:colOff>373380</xdr:colOff>
      <xdr:row>110</xdr:row>
      <xdr:rowOff>198121</xdr:rowOff>
    </xdr:from>
    <xdr:to>
      <xdr:col>11</xdr:col>
      <xdr:colOff>426720</xdr:colOff>
      <xdr:row>112</xdr:row>
      <xdr:rowOff>198121</xdr:rowOff>
    </xdr:to>
    <xdr:sp macro="" textlink="">
      <xdr:nvSpPr>
        <xdr:cNvPr id="267" name="TextBox 266">
          <a:extLst>
            <a:ext uri="{FF2B5EF4-FFF2-40B4-BE49-F238E27FC236}">
              <a16:creationId xmlns:a16="http://schemas.microsoft.com/office/drawing/2014/main" id="{00000000-0008-0000-0000-00000B010000}"/>
            </a:ext>
          </a:extLst>
        </xdr:cNvPr>
        <xdr:cNvSpPr txBox="1"/>
      </xdr:nvSpPr>
      <xdr:spPr>
        <a:xfrm>
          <a:off x="495300" y="14851381"/>
          <a:ext cx="500634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Verdana" panose="020B0604030504040204" pitchFamily="34" charset="0"/>
              <a:ea typeface="Verdana" panose="020B0604030504040204" pitchFamily="34" charset="0"/>
            </a:rPr>
            <a:t>You can't force anyone's needs with political reasoning</a:t>
          </a:r>
          <a:r>
            <a:rPr lang="en-US" sz="1200" b="0">
              <a:latin typeface="Verdana" panose="020B0604030504040204" pitchFamily="34" charset="0"/>
              <a:ea typeface="Verdana" panose="020B0604030504040204" pitchFamily="34" charset="0"/>
            </a:rPr>
            <a:t>.</a:t>
          </a:r>
          <a:r>
            <a:rPr lang="en-US" sz="1200" b="1">
              <a:latin typeface="Verdana" panose="020B0604030504040204" pitchFamily="34" charset="0"/>
              <a:ea typeface="Verdana" panose="020B0604030504040204" pitchFamily="34" charset="0"/>
            </a:rPr>
            <a:t> Their needs, as yours, force</a:t>
          </a:r>
          <a:r>
            <a:rPr lang="en-US" sz="1200" b="1" baseline="0">
              <a:latin typeface="Verdana" panose="020B0604030504040204" pitchFamily="34" charset="0"/>
              <a:ea typeface="Verdana" panose="020B0604030504040204" pitchFamily="34" charset="0"/>
            </a:rPr>
            <a:t> their own political reasons</a:t>
          </a:r>
          <a:r>
            <a:rPr lang="en-US" sz="1200">
              <a:latin typeface="Verdana" panose="020B0604030504040204" pitchFamily="34" charset="0"/>
              <a:ea typeface="Verdana" panose="020B0604030504040204" pitchFamily="34" charset="0"/>
            </a:rPr>
            <a:t>.</a:t>
          </a:r>
          <a:endParaRPr lang="en-US" sz="1100" baseline="0"/>
        </a:p>
      </xdr:txBody>
    </xdr:sp>
    <xdr:clientData/>
  </xdr:twoCellAnchor>
  <xdr:twoCellAnchor>
    <xdr:from>
      <xdr:col>1</xdr:col>
      <xdr:colOff>20244</xdr:colOff>
      <xdr:row>112</xdr:row>
      <xdr:rowOff>222618</xdr:rowOff>
    </xdr:from>
    <xdr:to>
      <xdr:col>13</xdr:col>
      <xdr:colOff>20244</xdr:colOff>
      <xdr:row>118</xdr:row>
      <xdr:rowOff>167640</xdr:rowOff>
    </xdr:to>
    <xdr:sp macro="" textlink="">
      <xdr:nvSpPr>
        <xdr:cNvPr id="448" name="You believe whatever serves your needs.">
          <a:extLst>
            <a:ext uri="{FF2B5EF4-FFF2-40B4-BE49-F238E27FC236}">
              <a16:creationId xmlns:a16="http://schemas.microsoft.com/office/drawing/2014/main" id="{00000000-0008-0000-0000-0000C0010000}"/>
            </a:ext>
          </a:extLst>
        </xdr:cNvPr>
        <xdr:cNvSpPr txBox="1">
          <a:spLocks/>
        </xdr:cNvSpPr>
      </xdr:nvSpPr>
      <xdr:spPr>
        <a:xfrm>
          <a:off x="142164" y="15378798"/>
          <a:ext cx="5943600" cy="1453782"/>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200"/>
            </a:lnSpc>
            <a:buNone/>
          </a:pPr>
          <a:r>
            <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According to anankelogy, we all share the same </a:t>
          </a:r>
          <a:r>
            <a:rPr lang="en-US" sz="1200" b="0" i="1"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core-needs</a:t>
          </a:r>
          <a:r>
            <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We experience the same optimal range of body temperature. The same optimal range of water in our system. The same need for love, for acceptance, for belonging. How we get these</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diverges. </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2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Politics can address this divergence. Politics cannot eliminate the needs themselves.</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2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Anankelogy distinguishes between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core-needs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and less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resource-needs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to ease those core-needs, even less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access-needs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to get such resources, and </a:t>
          </a:r>
          <a:r>
            <a:rPr lang="en-US" sz="1200" b="0"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least shared </a:t>
          </a:r>
          <a:r>
            <a:rPr lang="en-US" sz="1200" b="0" i="1"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psychosocial-needs</a:t>
          </a:r>
          <a:r>
            <a:rPr lang="en-US" sz="1200" b="0"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for who is to access such resources to ease core-needs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22860</xdr:colOff>
      <xdr:row>108</xdr:row>
      <xdr:rowOff>45720</xdr:rowOff>
    </xdr:from>
    <xdr:to>
      <xdr:col>13</xdr:col>
      <xdr:colOff>114300</xdr:colOff>
      <xdr:row>110</xdr:row>
      <xdr:rowOff>182880</xdr:rowOff>
    </xdr:to>
    <xdr:sp macro="" textlink="">
      <xdr:nvSpPr>
        <xdr:cNvPr id="450" name="You believe whatever serves your needs.">
          <a:extLst>
            <a:ext uri="{FF2B5EF4-FFF2-40B4-BE49-F238E27FC236}">
              <a16:creationId xmlns:a16="http://schemas.microsoft.com/office/drawing/2014/main" id="{00000000-0008-0000-0000-0000C2010000}"/>
            </a:ext>
          </a:extLst>
        </xdr:cNvPr>
        <xdr:cNvSpPr txBox="1">
          <a:spLocks/>
        </xdr:cNvSpPr>
      </xdr:nvSpPr>
      <xdr:spPr>
        <a:xfrm>
          <a:off x="144780" y="14196060"/>
          <a:ext cx="603504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According to anankelogy, there is no good nor bad except for need. Morality is code for need. Good politics for you fits your needs.</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If it threatens the needs of others, then it's bad politics for them. No amount of political debating can change each other's needs.</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93</xdr:row>
      <xdr:rowOff>281941</xdr:rowOff>
    </xdr:from>
    <xdr:to>
      <xdr:col>13</xdr:col>
      <xdr:colOff>15240</xdr:colOff>
      <xdr:row>95</xdr:row>
      <xdr:rowOff>198121</xdr:rowOff>
    </xdr:to>
    <xdr:sp macro="" textlink="">
      <xdr:nvSpPr>
        <xdr:cNvPr id="570" name="TextBox 569">
          <a:extLst>
            <a:ext uri="{FF2B5EF4-FFF2-40B4-BE49-F238E27FC236}">
              <a16:creationId xmlns:a16="http://schemas.microsoft.com/office/drawing/2014/main" id="{00000000-0008-0000-0000-00003A020000}"/>
            </a:ext>
          </a:extLst>
        </xdr:cNvPr>
        <xdr:cNvSpPr txBox="1"/>
      </xdr:nvSpPr>
      <xdr:spPr>
        <a:xfrm>
          <a:off x="45720" y="10271761"/>
          <a:ext cx="603504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i="1">
              <a:ln>
                <a:solidFill>
                  <a:schemeClr val="tx1"/>
                </a:solidFill>
              </a:ln>
              <a:latin typeface="Tahoma" panose="020B0604030504040204" pitchFamily="34" charset="0"/>
              <a:ea typeface="Tahoma" panose="020B0604030504040204" pitchFamily="34" charset="0"/>
              <a:cs typeface="Tahoma" panose="020B0604030504040204" pitchFamily="34" charset="0"/>
            </a:rPr>
            <a:t>Anankelogy</a:t>
          </a:r>
          <a:r>
            <a:rPr lang="en-US" sz="1200">
              <a:latin typeface="Tahoma" panose="020B0604030504040204" pitchFamily="34" charset="0"/>
              <a:ea typeface="Tahoma" panose="020B0604030504040204" pitchFamily="34" charset="0"/>
              <a:cs typeface="Tahoma" panose="020B0604030504040204" pitchFamily="34" charset="0"/>
            </a:rPr>
            <a:t> (the study of need) shines a fresh light on politics. Until we look through </a:t>
          </a:r>
          <a:r>
            <a:rPr lang="en-US" sz="1200" spc="10" baseline="0">
              <a:latin typeface="Tahoma" panose="020B0604030504040204" pitchFamily="34" charset="0"/>
              <a:ea typeface="Tahoma" panose="020B0604030504040204" pitchFamily="34" charset="0"/>
              <a:cs typeface="Tahoma" panose="020B0604030504040204" pitchFamily="34" charset="0"/>
            </a:rPr>
            <a:t>the lens of how politics exists to serve needs, we miss its most basic point: Politics </a:t>
          </a:r>
          <a:r>
            <a:rPr lang="en-US" sz="1200" spc="-10" baseline="0">
              <a:latin typeface="Tahoma" panose="020B0604030504040204" pitchFamily="34" charset="0"/>
              <a:ea typeface="Tahoma" panose="020B0604030504040204" pitchFamily="34" charset="0"/>
              <a:cs typeface="Tahoma" panose="020B0604030504040204" pitchFamily="34" charset="0"/>
            </a:rPr>
            <a:t>exist to express needs. Apart from needs to express, there is no such thing as politics</a:t>
          </a:r>
          <a:r>
            <a:rPr lang="en-US" sz="1200">
              <a:latin typeface="Tahoma" panose="020B0604030504040204" pitchFamily="34" charset="0"/>
              <a:ea typeface="Tahoma" panose="020B0604030504040204" pitchFamily="34" charset="0"/>
              <a:cs typeface="Tahoma" panose="020B0604030504040204" pitchFamily="34" charset="0"/>
            </a:rPr>
            <a:t>. </a:t>
          </a:r>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38100</xdr:colOff>
      <xdr:row>95</xdr:row>
      <xdr:rowOff>198121</xdr:rowOff>
    </xdr:from>
    <xdr:to>
      <xdr:col>13</xdr:col>
      <xdr:colOff>7620</xdr:colOff>
      <xdr:row>97</xdr:row>
      <xdr:rowOff>160020</xdr:rowOff>
    </xdr:to>
    <xdr:sp macro="" textlink="">
      <xdr:nvSpPr>
        <xdr:cNvPr id="576" name="TextBox 575">
          <a:extLst>
            <a:ext uri="{FF2B5EF4-FFF2-40B4-BE49-F238E27FC236}">
              <a16:creationId xmlns:a16="http://schemas.microsoft.com/office/drawing/2014/main" id="{00000000-0008-0000-0000-000040020000}"/>
            </a:ext>
          </a:extLst>
        </xdr:cNvPr>
        <xdr:cNvSpPr txBox="1"/>
      </xdr:nvSpPr>
      <xdr:spPr>
        <a:xfrm>
          <a:off x="38100" y="10949941"/>
          <a:ext cx="6035040" cy="518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Anankelogy defines politics as </a:t>
          </a:r>
        </a:p>
      </xdr:txBody>
    </xdr:sp>
    <xdr:clientData/>
  </xdr:twoCellAnchor>
  <xdr:twoCellAnchor>
    <xdr:from>
      <xdr:col>0</xdr:col>
      <xdr:colOff>106680</xdr:colOff>
      <xdr:row>105</xdr:row>
      <xdr:rowOff>76200</xdr:rowOff>
    </xdr:from>
    <xdr:to>
      <xdr:col>12</xdr:col>
      <xdr:colOff>480060</xdr:colOff>
      <xdr:row>107</xdr:row>
      <xdr:rowOff>213360</xdr:rowOff>
    </xdr:to>
    <xdr:sp macro="" textlink="">
      <xdr:nvSpPr>
        <xdr:cNvPr id="580" name="TextBox green: Until you understand...">
          <a:extLst>
            <a:ext uri="{FF2B5EF4-FFF2-40B4-BE49-F238E27FC236}">
              <a16:creationId xmlns:a16="http://schemas.microsoft.com/office/drawing/2014/main" id="{00000000-0008-0000-0000-000044020000}"/>
            </a:ext>
          </a:extLst>
        </xdr:cNvPr>
        <xdr:cNvSpPr txBox="1"/>
      </xdr:nvSpPr>
      <xdr:spPr>
        <a:xfrm>
          <a:off x="106680" y="13472160"/>
          <a:ext cx="5943600" cy="640080"/>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ctr"/>
        <a:lstStyle/>
        <a:p>
          <a:pPr algn="ctr"/>
          <a:r>
            <a:rPr lang="en-US" sz="1600" b="1" baseline="0">
              <a:solidFill>
                <a:schemeClr val="tx1">
                  <a:lumMod val="75000"/>
                  <a:lumOff val="25000"/>
                </a:schemeClr>
              </a:solidFill>
              <a:latin typeface="Verdana" panose="020B0604030504040204" pitchFamily="34" charset="0"/>
              <a:ea typeface="Verdana" panose="020B0604030504040204" pitchFamily="34" charset="0"/>
            </a:rPr>
            <a:t>Until we understand our needs behind </a:t>
          </a:r>
          <a:r>
            <a:rPr lang="en-US" sz="1600" b="1" baseline="0">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rPr>
            <a:t>politics</a:t>
          </a:r>
          <a:r>
            <a:rPr lang="en-US" sz="1600" b="1" baseline="0">
              <a:latin typeface="Verdana" panose="020B0604030504040204" pitchFamily="34" charset="0"/>
              <a:ea typeface="Verdana" panose="020B0604030504040204" pitchFamily="34" charset="0"/>
            </a:rPr>
            <a:t>, </a:t>
          </a:r>
          <a:r>
            <a:rPr lang="en-US" sz="1600" b="1" baseline="0">
              <a:solidFill>
                <a:schemeClr val="tx1">
                  <a:lumMod val="75000"/>
                  <a:lumOff val="25000"/>
                </a:schemeClr>
              </a:solidFill>
              <a:latin typeface="Verdana" panose="020B0604030504040204" pitchFamily="34" charset="0"/>
              <a:ea typeface="Verdana" panose="020B0604030504040204" pitchFamily="34" charset="0"/>
            </a:rPr>
            <a:t>we cannot really understand our </a:t>
          </a:r>
          <a:r>
            <a:rPr lang="en-US" sz="1600" b="1" baseline="0">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rPr>
            <a:t>politics</a:t>
          </a:r>
          <a:r>
            <a:rPr lang="en-US" sz="1600" b="1" baseline="0">
              <a:latin typeface="Verdana" panose="020B0604030504040204" pitchFamily="34" charset="0"/>
              <a:ea typeface="Verdana" panose="020B0604030504040204" pitchFamily="34" charset="0"/>
            </a:rPr>
            <a:t>.</a:t>
          </a:r>
          <a:endParaRPr lang="en-US" sz="1600" b="1" baseline="0"/>
        </a:p>
      </xdr:txBody>
    </xdr:sp>
    <xdr:clientData/>
  </xdr:twoCellAnchor>
  <xdr:twoCellAnchor>
    <xdr:from>
      <xdr:col>0</xdr:col>
      <xdr:colOff>0</xdr:colOff>
      <xdr:row>320</xdr:row>
      <xdr:rowOff>68580</xdr:rowOff>
    </xdr:from>
    <xdr:to>
      <xdr:col>13</xdr:col>
      <xdr:colOff>11635</xdr:colOff>
      <xdr:row>368</xdr:row>
      <xdr:rowOff>68580</xdr:rowOff>
    </xdr:to>
    <xdr:grpSp>
      <xdr:nvGrpSpPr>
        <xdr:cNvPr id="930" name="Group 929">
          <a:extLst>
            <a:ext uri="{FF2B5EF4-FFF2-40B4-BE49-F238E27FC236}">
              <a16:creationId xmlns:a16="http://schemas.microsoft.com/office/drawing/2014/main" id="{00000000-0008-0000-0000-0000A2030000}"/>
            </a:ext>
          </a:extLst>
        </xdr:cNvPr>
        <xdr:cNvGrpSpPr/>
      </xdr:nvGrpSpPr>
      <xdr:grpSpPr>
        <a:xfrm>
          <a:off x="0" y="68435220"/>
          <a:ext cx="6160975" cy="8618220"/>
          <a:chOff x="0" y="59740800"/>
          <a:chExt cx="6077155" cy="8618220"/>
        </a:xfrm>
      </xdr:grpSpPr>
      <xdr:sp macro="" textlink="">
        <xdr:nvSpPr>
          <xdr:cNvPr id="343" name="You believe whatever serves your needs.">
            <a:extLst>
              <a:ext uri="{FF2B5EF4-FFF2-40B4-BE49-F238E27FC236}">
                <a16:creationId xmlns:a16="http://schemas.microsoft.com/office/drawing/2014/main" id="{00000000-0008-0000-0000-000057010000}"/>
              </a:ext>
            </a:extLst>
          </xdr:cNvPr>
          <xdr:cNvSpPr txBox="1">
            <a:spLocks/>
          </xdr:cNvSpPr>
        </xdr:nvSpPr>
        <xdr:spPr>
          <a:xfrm>
            <a:off x="381001" y="63771780"/>
            <a:ext cx="54864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Why this clashing</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set of priorities</a:t>
            </a: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180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44" name="L PO">
            <a:extLst>
              <a:ext uri="{FF2B5EF4-FFF2-40B4-BE49-F238E27FC236}">
                <a16:creationId xmlns:a16="http://schemas.microsoft.com/office/drawing/2014/main" id="{00000000-0008-0000-0000-000058010000}"/>
              </a:ext>
            </a:extLst>
          </xdr:cNvPr>
          <xdr:cNvSpPr txBox="1">
            <a:spLocks/>
          </xdr:cNvSpPr>
        </xdr:nvSpPr>
        <xdr:spPr>
          <a:xfrm>
            <a:off x="0" y="64853820"/>
            <a:ext cx="2377440" cy="6400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spcBef>
                <a:spcPts val="0"/>
              </a:spcBef>
              <a:buNone/>
            </a:pP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more your </a:t>
            </a:r>
            <a:r>
              <a:rPr lang="en-US" sz="1200" b="1" spc="-40">
                <a:ln>
                  <a:solidFill>
                    <a:srgbClr val="C8FFE1"/>
                  </a:solidFill>
                </a:ln>
                <a:solidFill>
                  <a:srgbClr val="C8FFE1"/>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spc="-40">
                <a:ln>
                  <a:solidFill>
                    <a:schemeClr val="accent6">
                      <a:lumMod val="20000"/>
                      <a:lumOff val="80000"/>
                    </a:schemeClr>
                  </a:solidFill>
                </a:ln>
                <a:solidFill>
                  <a:schemeClr val="accent6">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resolve than your </a:t>
            </a:r>
            <a:r>
              <a:rPr lang="en-US" sz="1200" b="1"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more </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orient to a</a:t>
            </a:r>
            <a:r>
              <a:rPr lang="en-US" sz="1200"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spc="-40">
                <a:ln>
                  <a:solidFill>
                    <a:srgbClr val="CDF0FF"/>
                  </a:solidFill>
                </a:ln>
                <a:solidFill>
                  <a:srgbClr val="CDF0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WIDE-focus</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spc="9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gravitate politically</a:t>
            </a:r>
            <a:r>
              <a:rPr lang="en-US" sz="1200"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spc="-40">
                <a:ln>
                  <a:solidFill>
                    <a:srgbClr val="CDF0FF"/>
                  </a:solidFill>
                </a:ln>
                <a:solidFill>
                  <a:srgbClr val="CDF0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leftward</a:t>
            </a:r>
            <a:r>
              <a:rPr lang="en-US" sz="1200" spc="-40">
                <a:ln>
                  <a:solidFill>
                    <a:schemeClr val="accent4">
                      <a:lumMod val="20000"/>
                      <a:lumOff val="80000"/>
                    </a:schemeClr>
                  </a:solidFill>
                </a:ln>
                <a:solidFill>
                  <a:schemeClr val="accent4">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5" name="R PO">
            <a:extLst>
              <a:ext uri="{FF2B5EF4-FFF2-40B4-BE49-F238E27FC236}">
                <a16:creationId xmlns:a16="http://schemas.microsoft.com/office/drawing/2014/main" id="{00000000-0008-0000-0000-000059010000}"/>
              </a:ext>
            </a:extLst>
          </xdr:cNvPr>
          <xdr:cNvSpPr txBox="1">
            <a:spLocks/>
          </xdr:cNvSpPr>
        </xdr:nvSpPr>
        <xdr:spPr>
          <a:xfrm>
            <a:off x="3699715" y="64854748"/>
            <a:ext cx="2377440" cy="6400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spcBef>
                <a:spcPts val="0"/>
              </a:spcBef>
              <a:buNone/>
            </a:pPr>
            <a:r>
              <a:rPr lang="en-US" sz="1200" spc="-6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more your </a:t>
            </a:r>
            <a:r>
              <a:rPr lang="en-US" sz="1200" b="1" spc="-60">
                <a:ln>
                  <a:solidFill>
                    <a:srgbClr val="F0CDFF"/>
                  </a:solidFill>
                </a:ln>
                <a:solidFill>
                  <a:srgbClr val="F0CDFF"/>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spc="-60">
                <a:ln>
                  <a:solidFill>
                    <a:srgbClr val="F0CDFF"/>
                  </a:solidFill>
                </a:ln>
                <a:solidFill>
                  <a:srgbClr val="F0CDFF"/>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6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resolve </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than your </a:t>
            </a:r>
            <a:r>
              <a:rPr lang="en-US" sz="1200" b="1" spc="20">
                <a:ln>
                  <a:solidFill>
                    <a:srgbClr val="C8FFE1"/>
                  </a:solidFill>
                </a:ln>
                <a:solidFill>
                  <a:srgbClr val="C8FFE1"/>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more </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 orient to a </a:t>
            </a:r>
            <a:r>
              <a:rPr lang="en-US" sz="1200" b="1" spc="10">
                <a:ln>
                  <a:solidFill>
                    <a:srgbClr val="FF9999"/>
                  </a:solidFill>
                </a:ln>
                <a:solidFill>
                  <a:srgbClr val="FF9999"/>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DEEP-focus</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spc="0" baseline="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gravitate politically </a:t>
            </a:r>
            <a:r>
              <a:rPr lang="en-US" sz="1200" b="1" spc="0" baseline="0">
                <a:ln>
                  <a:solidFill>
                    <a:srgbClr val="FF9999"/>
                  </a:solidFill>
                </a:ln>
                <a:solidFill>
                  <a:srgbClr val="FF9999"/>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rightward</a:t>
            </a:r>
            <a:r>
              <a:rPr lang="en-US" sz="1200" spc="0" baseline="0">
                <a:ln>
                  <a:solidFill>
                    <a:schemeClr val="accent4">
                      <a:lumMod val="20000"/>
                      <a:lumOff val="80000"/>
                    </a:schemeClr>
                  </a:solidFill>
                </a:ln>
                <a:solidFill>
                  <a:schemeClr val="accent4">
                    <a:lumMod val="20000"/>
                    <a:lumOff val="80000"/>
                  </a:schemeClr>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6" name="Political orientation is the outwrdly...">
            <a:extLst>
              <a:ext uri="{FF2B5EF4-FFF2-40B4-BE49-F238E27FC236}">
                <a16:creationId xmlns:a16="http://schemas.microsoft.com/office/drawing/2014/main" id="{00000000-0008-0000-0000-00005A010000}"/>
              </a:ext>
            </a:extLst>
          </xdr:cNvPr>
          <xdr:cNvSpPr txBox="1">
            <a:spLocks/>
          </xdr:cNvSpPr>
        </xdr:nvSpPr>
        <xdr:spPr>
          <a:xfrm>
            <a:off x="352268" y="60062822"/>
            <a:ext cx="5486400" cy="623690"/>
          </a:xfrm>
          <a:prstGeom prst="rect">
            <a:avLst/>
          </a:prstGeom>
          <a:ln w="28575">
            <a:noFill/>
          </a:ln>
          <a:effectLst/>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600"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Your guarded</a:t>
            </a:r>
            <a:r>
              <a:rPr lang="en-US" sz="1600" b="1"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a:t>
            </a:r>
            <a:r>
              <a:rPr lang="en-US" sz="1600" b="1" spc="100">
                <a:solidFill>
                  <a:srgbClr val="FBA9FD"/>
                </a:solidFill>
                <a:effectLst>
                  <a:glow rad="50800">
                    <a:srgbClr val="7030A0"/>
                  </a:glow>
                  <a:outerShdw blurRad="38100" dist="38100" dir="2700000" algn="tl">
                    <a:srgbClr val="000000">
                      <a:alpha val="43137"/>
                    </a:srgbClr>
                  </a:outerShdw>
                </a:effectLst>
                <a:latin typeface="Tahoma" panose="020B0604030504040204" pitchFamily="34" charset="0"/>
                <a:ea typeface="Tahoma" panose="020B0604030504040204" pitchFamily="34" charset="0"/>
                <a:cs typeface="Tahoma" panose="020B0604030504040204" pitchFamily="34" charset="0"/>
              </a:rPr>
              <a:t>political views </a:t>
            </a:r>
            <a:r>
              <a:rPr lang="en-US" sz="1600" i="1"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outwardly</a:t>
            </a:r>
            <a:r>
              <a:rPr lang="en-US" sz="1600"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express </a:t>
            </a:r>
            <a:br>
              <a:rPr lang="en-US" sz="1600" spc="100">
                <a:solidFill>
                  <a:srgbClr val="FBA9FD"/>
                </a:solidFill>
                <a:effectLst>
                  <a:glow rad="381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600"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your </a:t>
            </a:r>
            <a:r>
              <a:rPr lang="en-US" sz="1600" i="1"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inwardly</a:t>
            </a:r>
            <a:r>
              <a:rPr lang="en-US" sz="1600"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needy </a:t>
            </a:r>
            <a:r>
              <a:rPr lang="en-US" sz="1600" b="1" spc="100">
                <a:ln>
                  <a:solidFill>
                    <a:srgbClr val="B4FFB4"/>
                  </a:solidFill>
                </a:ln>
                <a:solidFill>
                  <a:srgbClr val="B4FFB4"/>
                </a:solidFill>
                <a:effectLst>
                  <a:glow rad="50800">
                    <a:schemeClr val="accent6">
                      <a:lumMod val="50000"/>
                    </a:schemeClr>
                  </a:glow>
                  <a:outerShdw blurRad="12700" dist="50800" dir="2700000" algn="tl">
                    <a:schemeClr val="tx1">
                      <a:alpha val="43000"/>
                    </a:schemeClr>
                  </a:outerShdw>
                </a:effectLst>
                <a:latin typeface="Tahoma" panose="020B0604030504040204" pitchFamily="34" charset="0"/>
                <a:ea typeface="Tahoma" panose="020B0604030504040204" pitchFamily="34" charset="0"/>
                <a:cs typeface="Tahoma" panose="020B0604030504040204" pitchFamily="34" charset="0"/>
              </a:rPr>
              <a:t>psychosocial orientation</a:t>
            </a:r>
            <a:r>
              <a:rPr lang="en-US" sz="1600" spc="-40">
                <a:solidFill>
                  <a:srgbClr val="FBA9FD"/>
                </a:solidFill>
                <a:effectLst>
                  <a:glow rad="762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7" name="Or?">
            <a:extLst>
              <a:ext uri="{FF2B5EF4-FFF2-40B4-BE49-F238E27FC236}">
                <a16:creationId xmlns:a16="http://schemas.microsoft.com/office/drawing/2014/main" id="{00000000-0008-0000-0000-00005B010000}"/>
              </a:ext>
            </a:extLst>
          </xdr:cNvPr>
          <xdr:cNvSpPr txBox="1">
            <a:spLocks/>
          </xdr:cNvSpPr>
        </xdr:nvSpPr>
        <xdr:spPr>
          <a:xfrm>
            <a:off x="312421" y="59740800"/>
            <a:ext cx="5486400"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E600E6"/>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Now let’s </a:t>
            </a:r>
            <a:r>
              <a:rPr lang="en-US" sz="1500" b="1" spc="-60">
                <a:ln>
                  <a:solidFill>
                    <a:srgbClr val="A564D2"/>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harmonize politics </a:t>
            </a:r>
            <a:r>
              <a:rPr lang="en-US" sz="1500" spc="-40">
                <a:ln>
                  <a:solidFill>
                    <a:srgbClr val="E600E6"/>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to</a:t>
            </a:r>
            <a:r>
              <a:rPr lang="en-US" sz="1500" spc="-40">
                <a:ln>
                  <a:solidFill>
                    <a:srgbClr val="00B050"/>
                  </a:solidFill>
                </a:ln>
                <a:solidFill>
                  <a:srgbClr val="99FF66"/>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500" spc="-40">
                <a:ln>
                  <a:solidFill>
                    <a:srgbClr val="00B050"/>
                  </a:solidFill>
                </a:ln>
                <a:solidFill>
                  <a:srgbClr val="4BFF4B"/>
                </a:solidFill>
                <a:effectLst>
                  <a:glow rad="38100">
                    <a:schemeClr val="accent6">
                      <a:lumMod val="50000"/>
                    </a:scheme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each other’s </a:t>
            </a:r>
            <a:r>
              <a:rPr lang="en-US" sz="1500" b="1">
                <a:ln>
                  <a:solidFill>
                    <a:srgbClr val="00B050"/>
                  </a:solidFill>
                </a:ln>
                <a:solidFill>
                  <a:srgbClr val="4BFF4B"/>
                </a:solidFill>
                <a:effectLst>
                  <a:glow rad="38100">
                    <a:schemeClr val="accent6">
                      <a:lumMod val="50000"/>
                    </a:scheme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inflexible needs</a:t>
            </a:r>
            <a:r>
              <a:rPr lang="en-US" sz="1500" spc="-40">
                <a:ln>
                  <a:solidFill>
                    <a:schemeClr val="tx1"/>
                  </a:solidFill>
                </a:ln>
                <a:solidFill>
                  <a:sysClr val="windowText" lastClr="000000"/>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8" name="end hate">
            <a:extLst>
              <a:ext uri="{FF2B5EF4-FFF2-40B4-BE49-F238E27FC236}">
                <a16:creationId xmlns:a16="http://schemas.microsoft.com/office/drawing/2014/main" id="{00000000-0008-0000-0000-00005C010000}"/>
              </a:ext>
            </a:extLst>
          </xdr:cNvPr>
          <xdr:cNvSpPr txBox="1">
            <a:spLocks/>
          </xdr:cNvSpPr>
        </xdr:nvSpPr>
        <xdr:spPr>
          <a:xfrm>
            <a:off x="1089461" y="60804718"/>
            <a:ext cx="4054040" cy="50580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spc="30">
                <a:ln>
                  <a:solidFill>
                    <a:srgbClr val="3C195A"/>
                  </a:solidFill>
                </a:ln>
                <a:solidFill>
                  <a:srgbClr val="732D7F"/>
                </a:solidFill>
                <a:latin typeface="Tahoma" panose="020B0604030504040204" pitchFamily="34" charset="0"/>
                <a:ea typeface="Tahoma" panose="020B0604030504040204" pitchFamily="34" charset="0"/>
                <a:cs typeface="Tahoma" panose="020B0604030504040204" pitchFamily="34" charset="0"/>
              </a:rPr>
              <a:t>Let’s stop hating on each other for what we cannot easily change. </a:t>
            </a:r>
          </a:p>
        </xdr:txBody>
      </xdr:sp>
      <xdr:sp macro="" textlink="">
        <xdr:nvSpPr>
          <xdr:cNvPr id="2722" name="You believe whatever serves your needs.">
            <a:extLst>
              <a:ext uri="{FF2B5EF4-FFF2-40B4-BE49-F238E27FC236}">
                <a16:creationId xmlns:a16="http://schemas.microsoft.com/office/drawing/2014/main" id="{43336B44-A40C-42B9-AA45-B5F021BB5879}"/>
              </a:ext>
            </a:extLst>
          </xdr:cNvPr>
          <xdr:cNvSpPr txBox="1">
            <a:spLocks/>
          </xdr:cNvSpPr>
        </xdr:nvSpPr>
        <xdr:spPr>
          <a:xfrm>
            <a:off x="1163222" y="61508640"/>
            <a:ext cx="3919105" cy="73151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400" b="1" spc="-3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Needs come first</a:t>
            </a:r>
            <a:r>
              <a:rPr lang="en-US" sz="1400" b="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You politically believe what serves your needs. And no one </a:t>
            </a:r>
            <a:r>
              <a:rPr lang="en-US" sz="1400" i="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chooses</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their needs. Your different needs </a:t>
            </a:r>
            <a:r>
              <a:rPr lang="en-US" sz="1400" b="1" i="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orient</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you to different views</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rPr>
              <a:t>. </a:t>
            </a:r>
          </a:p>
        </xdr:txBody>
      </xdr:sp>
      <xdr:sp macro="" textlink="">
        <xdr:nvSpPr>
          <xdr:cNvPr id="1551" name="You believe whatever serves your needs.">
            <a:extLst>
              <a:ext uri="{FF2B5EF4-FFF2-40B4-BE49-F238E27FC236}">
                <a16:creationId xmlns:a16="http://schemas.microsoft.com/office/drawing/2014/main" id="{C367681B-695E-469A-BF22-5926ECA84589}"/>
              </a:ext>
            </a:extLst>
          </xdr:cNvPr>
          <xdr:cNvSpPr txBox="1">
            <a:spLocks/>
          </xdr:cNvSpPr>
        </xdr:nvSpPr>
        <xdr:spPr>
          <a:xfrm>
            <a:off x="106680" y="68084700"/>
            <a:ext cx="59436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Over</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time, your </a:t>
            </a:r>
            <a:r>
              <a:rPr lang="en-US" sz="1800" b="1" spc="0" baseline="0">
                <a:ln>
                  <a:solidFill>
                    <a:srgbClr val="E1FFEB"/>
                  </a:solidFill>
                </a:ln>
                <a:solidFill>
                  <a:srgbClr val="00F587"/>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focus</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crystallizes in an </a:t>
            </a:r>
            <a:r>
              <a:rPr lang="en-US" sz="1800" b="1" spc="0" baseline="0">
                <a:ln>
                  <a:solidFill>
                    <a:schemeClr val="accent6">
                      <a:lumMod val="40000"/>
                      <a:lumOff val="60000"/>
                    </a:schemeClr>
                  </a:solidFill>
                </a:ln>
                <a:solidFill>
                  <a:srgbClr val="CC66FF"/>
                </a:solidFill>
                <a:effectLst>
                  <a:glow rad="25400">
                    <a:srgbClr val="281437"/>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orientation</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a:t>
            </a:r>
            <a:endParaRPr lang="en-US" sz="180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60960</xdr:colOff>
      <xdr:row>204</xdr:row>
      <xdr:rowOff>53341</xdr:rowOff>
    </xdr:from>
    <xdr:to>
      <xdr:col>13</xdr:col>
      <xdr:colOff>53490</xdr:colOff>
      <xdr:row>207</xdr:row>
      <xdr:rowOff>60960</xdr:rowOff>
    </xdr:to>
    <xdr:sp macro="" textlink="">
      <xdr:nvSpPr>
        <xdr:cNvPr id="634" name="You believe whatever serves your needs.">
          <a:extLst>
            <a:ext uri="{FF2B5EF4-FFF2-40B4-BE49-F238E27FC236}">
              <a16:creationId xmlns:a16="http://schemas.microsoft.com/office/drawing/2014/main" id="{00000000-0008-0000-0000-00007A020000}"/>
            </a:ext>
          </a:extLst>
        </xdr:cNvPr>
        <xdr:cNvSpPr txBox="1">
          <a:spLocks/>
        </xdr:cNvSpPr>
      </xdr:nvSpPr>
      <xdr:spPr>
        <a:xfrm>
          <a:off x="5135880" y="35699701"/>
          <a:ext cx="983130" cy="76199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1" spc="-50">
              <a:solidFill>
                <a:srgbClr val="007332"/>
              </a:solidFill>
              <a:latin typeface="Franklin Gothic Demi" panose="020B0703020102020204" pitchFamily="34" charset="0"/>
              <a:ea typeface="Tahoma" panose="020B0604030504040204" pitchFamily="34" charset="0"/>
              <a:cs typeface="Tahoma" panose="020B0604030504040204" pitchFamily="34" charset="0"/>
            </a:rPr>
            <a:t>I need to focus more on deeper relationships, traditional ways of community and the nation.</a:t>
          </a:r>
        </a:p>
      </xdr:txBody>
    </xdr:sp>
    <xdr:clientData/>
  </xdr:twoCellAnchor>
  <xdr:twoCellAnchor>
    <xdr:from>
      <xdr:col>1</xdr:col>
      <xdr:colOff>0</xdr:colOff>
      <xdr:row>290</xdr:row>
      <xdr:rowOff>91508</xdr:rowOff>
    </xdr:from>
    <xdr:to>
      <xdr:col>12</xdr:col>
      <xdr:colOff>443706</xdr:colOff>
      <xdr:row>316</xdr:row>
      <xdr:rowOff>91440</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14300" y="62994608"/>
          <a:ext cx="5975826" cy="4556692"/>
          <a:chOff x="99060" y="46093448"/>
          <a:chExt cx="5899957" cy="4556692"/>
        </a:xfrm>
      </xdr:grpSpPr>
      <xdr:sp macro="" textlink="">
        <xdr:nvSpPr>
          <xdr:cNvPr id="462" name="Government serves best when it serves least.">
            <a:extLst>
              <a:ext uri="{FF2B5EF4-FFF2-40B4-BE49-F238E27FC236}">
                <a16:creationId xmlns:a16="http://schemas.microsoft.com/office/drawing/2014/main" id="{00000000-0008-0000-0000-0000CE010000}"/>
              </a:ext>
            </a:extLst>
          </xdr:cNvPr>
          <xdr:cNvSpPr txBox="1">
            <a:spLocks/>
          </xdr:cNvSpPr>
        </xdr:nvSpPr>
        <xdr:spPr>
          <a:xfrm>
            <a:off x="3238500" y="46101000"/>
            <a:ext cx="2743200" cy="5486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3000" b="1">
                <a:solidFill>
                  <a:srgbClr val="FF3C3C"/>
                </a:solidFill>
                <a:effectLst>
                  <a:outerShdw blurRad="50800" dist="38100" dir="5400000" algn="t" rotWithShape="0">
                    <a:srgbClr val="C00000">
                      <a:alpha val="40000"/>
                    </a:srgbClr>
                  </a:outerShdw>
                </a:effectLst>
                <a:latin typeface="Franklin Gothic Demi" panose="020B0703020102020204" pitchFamily="34" charset="0"/>
                <a:ea typeface="Tahoma" panose="020B0604030504040204" pitchFamily="34" charset="0"/>
                <a:cs typeface="Tahoma" panose="020B0604030504040204" pitchFamily="34" charset="0"/>
              </a:rPr>
              <a:t>If DEEP focused</a:t>
            </a:r>
          </a:p>
        </xdr:txBody>
      </xdr:sp>
      <xdr:sp macro="" textlink="">
        <xdr:nvSpPr>
          <xdr:cNvPr id="463" name="Government exists as a force for good.">
            <a:extLst>
              <a:ext uri="{FF2B5EF4-FFF2-40B4-BE49-F238E27FC236}">
                <a16:creationId xmlns:a16="http://schemas.microsoft.com/office/drawing/2014/main" id="{00000000-0008-0000-0000-0000CF010000}"/>
              </a:ext>
            </a:extLst>
          </xdr:cNvPr>
          <xdr:cNvSpPr txBox="1">
            <a:spLocks/>
          </xdr:cNvSpPr>
        </xdr:nvSpPr>
        <xdr:spPr>
          <a:xfrm>
            <a:off x="99060" y="46093448"/>
            <a:ext cx="2743200" cy="5486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3000" b="1" spc="-50">
                <a:solidFill>
                  <a:srgbClr val="00B0F0"/>
                </a:solidFill>
                <a:effectLst>
                  <a:outerShdw blurRad="50800" dist="38100" dir="5400000" algn="t" rotWithShape="0">
                    <a:srgbClr val="0070C0">
                      <a:alpha val="40000"/>
                    </a:srgbClr>
                  </a:outerShdw>
                </a:effectLst>
                <a:latin typeface="Franklin Gothic Demi" panose="020B0703020102020204" pitchFamily="34" charset="0"/>
                <a:ea typeface="Tahoma" panose="020B0604030504040204" pitchFamily="34" charset="0"/>
                <a:cs typeface="Tahoma" panose="020B0604030504040204" pitchFamily="34" charset="0"/>
              </a:rPr>
              <a:t>If WIDE focused</a:t>
            </a:r>
          </a:p>
        </xdr:txBody>
      </xdr:sp>
      <xdr:sp macro="" textlink="">
        <xdr:nvSpPr>
          <xdr:cNvPr id="622" name="Or?">
            <a:extLst>
              <a:ext uri="{FF2B5EF4-FFF2-40B4-BE49-F238E27FC236}">
                <a16:creationId xmlns:a16="http://schemas.microsoft.com/office/drawing/2014/main" id="{00000000-0008-0000-0000-00006E020000}"/>
              </a:ext>
            </a:extLst>
          </xdr:cNvPr>
          <xdr:cNvSpPr txBox="1">
            <a:spLocks/>
          </xdr:cNvSpPr>
        </xdr:nvSpPr>
        <xdr:spPr>
          <a:xfrm>
            <a:off x="129540" y="47579280"/>
            <a:ext cx="2743200" cy="1143000"/>
          </a:xfrm>
          <a:prstGeom prst="rect">
            <a:avLst/>
          </a:prstGeom>
          <a:solidFill>
            <a:schemeClr val="accent5">
              <a:lumMod val="20000"/>
              <a:lumOff val="80000"/>
            </a:schemeClr>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On</a:t>
            </a:r>
            <a:r>
              <a:rPr lang="en-US" sz="15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the political Left, you see </a:t>
            </a:r>
            <a:r>
              <a:rPr lang="en-US" sz="2000" b="1" spc="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WIDE</a:t>
            </a:r>
            <a:r>
              <a:rPr lang="en-US" sz="2000" spc="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inclusiveness</a:t>
            </a:r>
          </a:p>
          <a:p>
            <a:pPr marL="0" indent="0" algn="ctr">
              <a:buNone/>
            </a:pPr>
            <a:r>
              <a:rPr lang="en-US" sz="15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for those who uniqueness left them historically out in the cold.</a:t>
            </a:r>
            <a:endParaRPr lang="en-US" sz="15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3" name="Or?">
            <a:extLst>
              <a:ext uri="{FF2B5EF4-FFF2-40B4-BE49-F238E27FC236}">
                <a16:creationId xmlns:a16="http://schemas.microsoft.com/office/drawing/2014/main" id="{00000000-0008-0000-0000-00006F020000}"/>
              </a:ext>
            </a:extLst>
          </xdr:cNvPr>
          <xdr:cNvSpPr txBox="1">
            <a:spLocks/>
          </xdr:cNvSpPr>
        </xdr:nvSpPr>
        <xdr:spPr>
          <a:xfrm>
            <a:off x="3223260" y="47586900"/>
            <a:ext cx="2743200" cy="1143000"/>
          </a:xfrm>
          <a:prstGeom prst="rect">
            <a:avLst/>
          </a:prstGeom>
          <a:solidFill>
            <a:srgbClr val="FFCCCC"/>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On</a:t>
            </a:r>
            <a:r>
              <a:rPr lang="en-US" sz="1500"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the political Right, you see </a:t>
            </a:r>
            <a:r>
              <a:rPr lang="en-US" sz="2000" b="1" spc="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DEEP</a:t>
            </a:r>
            <a:r>
              <a:rPr lang="en-US" sz="2000" spc="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cohesiveness</a:t>
            </a:r>
          </a:p>
          <a:p>
            <a:pPr marL="0" indent="0" algn="ctr">
              <a:buNone/>
            </a:pPr>
            <a:r>
              <a:rPr lang="en-US" sz="1500" spc="-5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for those with a satisfying tradi-tional relationship with each other.</a:t>
            </a:r>
            <a:endParaRPr lang="en-US" sz="1500" spc="-50" baseline="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4" name="Or?">
            <a:extLst>
              <a:ext uri="{FF2B5EF4-FFF2-40B4-BE49-F238E27FC236}">
                <a16:creationId xmlns:a16="http://schemas.microsoft.com/office/drawing/2014/main" id="{00000000-0008-0000-0000-000070020000}"/>
              </a:ext>
            </a:extLst>
          </xdr:cNvPr>
          <xdr:cNvSpPr txBox="1">
            <a:spLocks/>
          </xdr:cNvSpPr>
        </xdr:nvSpPr>
        <xdr:spPr>
          <a:xfrm>
            <a:off x="3215640" y="49141380"/>
            <a:ext cx="2743200" cy="335280"/>
          </a:xfrm>
          <a:prstGeom prst="rect">
            <a:avLst/>
          </a:prstGeom>
          <a:solidFill>
            <a:schemeClr val="accent5">
              <a:lumMod val="20000"/>
              <a:lumOff val="80000"/>
            </a:schemeClr>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00B050"/>
                  </a:solidFill>
                </a:ln>
                <a:solidFill>
                  <a:srgbClr val="00B05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400" i="1"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than</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spc="-40">
                <a:ln>
                  <a:solidFill>
                    <a:srgbClr val="A05FCD"/>
                  </a:solidFill>
                </a:ln>
                <a:solidFill>
                  <a:srgbClr val="A05FCD"/>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spc="-4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5" name="Or?">
            <a:extLst>
              <a:ext uri="{FF2B5EF4-FFF2-40B4-BE49-F238E27FC236}">
                <a16:creationId xmlns:a16="http://schemas.microsoft.com/office/drawing/2014/main" id="{00000000-0008-0000-0000-000071020000}"/>
              </a:ext>
            </a:extLst>
          </xdr:cNvPr>
          <xdr:cNvSpPr txBox="1">
            <a:spLocks/>
          </xdr:cNvSpPr>
        </xdr:nvSpPr>
        <xdr:spPr>
          <a:xfrm>
            <a:off x="129540" y="49133760"/>
            <a:ext cx="2743200" cy="335280"/>
          </a:xfrm>
          <a:prstGeom prst="rect">
            <a:avLst/>
          </a:prstGeom>
          <a:solidFill>
            <a:srgbClr val="FFCCCC"/>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A05FCD"/>
                  </a:solidFill>
                </a:ln>
                <a:solidFill>
                  <a:srgbClr val="A05FCD"/>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4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400" i="1"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than</a:t>
            </a:r>
            <a:r>
              <a:rPr lang="en-US" sz="1400" i="1"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spc="-40" baseline="0">
                <a:ln>
                  <a:solidFill>
                    <a:srgbClr val="00B050"/>
                  </a:solidFill>
                </a:ln>
                <a:solidFill>
                  <a:srgbClr val="00B05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5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500" spc="-40">
              <a:ln>
                <a:solidFill>
                  <a:srgbClr val="FF0000"/>
                </a:solidFill>
              </a:ln>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6" name="Or?">
            <a:extLst>
              <a:ext uri="{FF2B5EF4-FFF2-40B4-BE49-F238E27FC236}">
                <a16:creationId xmlns:a16="http://schemas.microsoft.com/office/drawing/2014/main" id="{00000000-0008-0000-0000-000072020000}"/>
              </a:ext>
            </a:extLst>
          </xdr:cNvPr>
          <xdr:cNvSpPr txBox="1">
            <a:spLocks/>
          </xdr:cNvSpPr>
        </xdr:nvSpPr>
        <xdr:spPr>
          <a:xfrm>
            <a:off x="160018" y="48768000"/>
            <a:ext cx="5779708"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6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You experience</a:t>
            </a:r>
            <a:r>
              <a:rPr lang="en-US" sz="1400" spc="-6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your </a:t>
            </a:r>
            <a:r>
              <a:rPr lang="en-US" sz="1400" b="1" spc="-6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psychosocial needs</a:t>
            </a:r>
            <a:r>
              <a:rPr lang="en-US" sz="1400" b="0" spc="-6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quite differently from one another.</a:t>
            </a:r>
            <a:endParaRPr lang="en-US" sz="1400" spc="-6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7" name="Or?">
            <a:extLst>
              <a:ext uri="{FF2B5EF4-FFF2-40B4-BE49-F238E27FC236}">
                <a16:creationId xmlns:a16="http://schemas.microsoft.com/office/drawing/2014/main" id="{00000000-0008-0000-0000-000073020000}"/>
              </a:ext>
            </a:extLst>
          </xdr:cNvPr>
          <xdr:cNvSpPr txBox="1">
            <a:spLocks/>
          </xdr:cNvSpPr>
        </xdr:nvSpPr>
        <xdr:spPr>
          <a:xfrm>
            <a:off x="190500" y="49545240"/>
            <a:ext cx="5745480" cy="11049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600" b="1" spc="-4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And that's what forms the basis for political differences.</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Not rationally chosen differences. But stubborn needs. </a:t>
            </a:r>
            <a:r>
              <a:rPr lang="en-US" sz="1600" b="1" spc="-7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Your needs exist first, then prioritize you if left unresolved</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Political reasoning emerges </a:t>
            </a:r>
            <a:r>
              <a:rPr lang="en-US" sz="1600" b="1" i="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afterwards</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for their relief.</a:t>
            </a:r>
            <a:endParaRPr lang="en-US" sz="1600" b="1" spc="-40">
              <a:ln>
                <a:solidFill>
                  <a:srgbClr val="FFD9FF"/>
                </a:solidFill>
              </a:ln>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24" name="Group 23">
            <a:extLst>
              <a:ext uri="{FF2B5EF4-FFF2-40B4-BE49-F238E27FC236}">
                <a16:creationId xmlns:a16="http://schemas.microsoft.com/office/drawing/2014/main" id="{00000000-0008-0000-0000-000018000000}"/>
              </a:ext>
            </a:extLst>
          </xdr:cNvPr>
          <xdr:cNvGrpSpPr/>
        </xdr:nvGrpSpPr>
        <xdr:grpSpPr>
          <a:xfrm>
            <a:off x="129540" y="46649640"/>
            <a:ext cx="5869477" cy="906780"/>
            <a:chOff x="220980" y="38336220"/>
            <a:chExt cx="5869477" cy="906780"/>
          </a:xfrm>
        </xdr:grpSpPr>
        <xdr:sp macro="" textlink="">
          <xdr:nvSpPr>
            <xdr:cNvPr id="1014" name="You believe whatever serves your needs.">
              <a:extLst>
                <a:ext uri="{FF2B5EF4-FFF2-40B4-BE49-F238E27FC236}">
                  <a16:creationId xmlns:a16="http://schemas.microsoft.com/office/drawing/2014/main" id="{C5997F16-A6AD-48A3-ACE7-06861728CD29}"/>
                </a:ext>
              </a:extLst>
            </xdr:cNvPr>
            <xdr:cNvSpPr txBox="1">
              <a:spLocks/>
            </xdr:cNvSpPr>
          </xdr:nvSpPr>
          <xdr:spPr>
            <a:xfrm>
              <a:off x="1379221" y="38732461"/>
              <a:ext cx="1280159" cy="510539"/>
            </a:xfrm>
            <a:prstGeom prst="rect">
              <a:avLst/>
            </a:prstGeom>
            <a:gradFill flip="none" rotWithShape="1">
              <a:gsLst>
                <a:gs pos="75000">
                  <a:srgbClr val="F0CDFF"/>
                </a:gs>
                <a:gs pos="0">
                  <a:schemeClr val="accent5">
                    <a:lumMod val="20000"/>
                    <a:lumOff val="80000"/>
                  </a:schemeClr>
                </a:gs>
              </a:gsLst>
              <a:lin ang="0" scaled="1"/>
              <a:tileRect/>
            </a:gra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015" name="You believe whatever serves your needs.">
              <a:extLst>
                <a:ext uri="{FF2B5EF4-FFF2-40B4-BE49-F238E27FC236}">
                  <a16:creationId xmlns:a16="http://schemas.microsoft.com/office/drawing/2014/main" id="{B9D57517-50D6-480D-83A0-D0E5C4BD22AA}"/>
                </a:ext>
              </a:extLst>
            </xdr:cNvPr>
            <xdr:cNvSpPr txBox="1">
              <a:spLocks/>
            </xdr:cNvSpPr>
          </xdr:nvSpPr>
          <xdr:spPr>
            <a:xfrm>
              <a:off x="3566161" y="38732461"/>
              <a:ext cx="1280159" cy="510539"/>
            </a:xfrm>
            <a:prstGeom prst="rect">
              <a:avLst/>
            </a:prstGeom>
            <a:gradFill flip="none" rotWithShape="1">
              <a:gsLst>
                <a:gs pos="25000">
                  <a:srgbClr val="F0CDFF"/>
                </a:gs>
                <a:gs pos="100000">
                  <a:srgbClr val="FFCCCC"/>
                </a:gs>
              </a:gsLst>
              <a:lin ang="0" scaled="1"/>
              <a:tileRect/>
            </a:gra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3" name="You believe whatever serves your needs.">
              <a:extLst>
                <a:ext uri="{FF2B5EF4-FFF2-40B4-BE49-F238E27FC236}">
                  <a16:creationId xmlns:a16="http://schemas.microsoft.com/office/drawing/2014/main" id="{00000000-0008-0000-0000-000041030000}"/>
                </a:ext>
              </a:extLst>
            </xdr:cNvPr>
            <xdr:cNvSpPr txBox="1">
              <a:spLocks/>
            </xdr:cNvSpPr>
          </xdr:nvSpPr>
          <xdr:spPr>
            <a:xfrm>
              <a:off x="220981" y="38732461"/>
              <a:ext cx="1305096" cy="510539"/>
            </a:xfrm>
            <a:prstGeom prst="rect">
              <a:avLst/>
            </a:prstGeom>
            <a:solidFill>
              <a:schemeClr val="accent5">
                <a:lumMod val="20000"/>
                <a:lumOff val="80000"/>
              </a:schemeClr>
            </a:soli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You</a:t>
              </a:r>
              <a:r>
                <a:rPr lang="en-US" sz="1100" b="0" spc="-50" baseline="0">
                  <a:solidFill>
                    <a:srgbClr val="0070C0"/>
                  </a:solidFill>
                  <a:latin typeface="Arial" panose="020B0604020202020204" pitchFamily="34" charset="0"/>
                  <a:ea typeface="Tahoma" panose="020B0604030504040204" pitchFamily="34" charset="0"/>
                  <a:cs typeface="Arial" panose="020B0604020202020204" pitchFamily="34" charset="0"/>
                </a:rPr>
                <a:t> s</a:t>
              </a: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eek</a:t>
              </a:r>
              <a:r>
                <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rPr>
                <a:t> inclusion</a:t>
              </a: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0070C0"/>
                  </a:solidFill>
                  <a:latin typeface="Arial" panose="020B0604020202020204" pitchFamily="34" charset="0"/>
                  <a:ea typeface="Tahoma" panose="020B0604030504040204" pitchFamily="34" charset="0"/>
                  <a:cs typeface="Arial" panose="020B0604020202020204" pitchFamily="34" charset="0"/>
                </a:rPr>
                <a:t> to ease less resolved social needs</a:t>
              </a: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5" name="You believe whatever serves your needs.">
              <a:extLst>
                <a:ext uri="{FF2B5EF4-FFF2-40B4-BE49-F238E27FC236}">
                  <a16:creationId xmlns:a16="http://schemas.microsoft.com/office/drawing/2014/main" id="{00000000-0008-0000-0000-000043030000}"/>
                </a:ext>
              </a:extLst>
            </xdr:cNvPr>
            <xdr:cNvSpPr txBox="1">
              <a:spLocks/>
            </xdr:cNvSpPr>
          </xdr:nvSpPr>
          <xdr:spPr>
            <a:xfrm>
              <a:off x="4785361" y="38732461"/>
              <a:ext cx="1305096" cy="510539"/>
            </a:xfrm>
            <a:prstGeom prst="rect">
              <a:avLst/>
            </a:prstGeom>
            <a:solidFill>
              <a:srgbClr val="FFCCCC"/>
            </a:solidFill>
          </xdr:spPr>
          <xdr:txBody>
            <a:bodyPr vert="horz" wrap="square" lIns="0" tIns="45720" rIns="9144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You</a:t>
              </a:r>
              <a:r>
                <a:rPr lang="en-US" sz="1100" b="0" spc="-50" baseline="0">
                  <a:solidFill>
                    <a:srgbClr val="C00000"/>
                  </a:solidFill>
                  <a:latin typeface="Arial" panose="020B0604020202020204" pitchFamily="34" charset="0"/>
                  <a:ea typeface="Tahoma" panose="020B0604030504040204" pitchFamily="34" charset="0"/>
                  <a:cs typeface="Arial" panose="020B0604020202020204" pitchFamily="34" charset="0"/>
                </a:rPr>
                <a:t> s</a:t>
              </a: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eek</a:t>
              </a:r>
              <a:r>
                <a:rPr lang="en-US" sz="1100" b="1" spc="-50">
                  <a:solidFill>
                    <a:srgbClr val="C00000"/>
                  </a:solidFill>
                  <a:latin typeface="Arial" panose="020B0604020202020204" pitchFamily="34" charset="0"/>
                  <a:ea typeface="Tahoma" panose="020B0604030504040204" pitchFamily="34" charset="0"/>
                  <a:cs typeface="Arial" panose="020B0604020202020204" pitchFamily="34" charset="0"/>
                </a:rPr>
                <a:t> freedom</a:t>
              </a: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C00000"/>
                  </a:solidFill>
                  <a:latin typeface="Arial" panose="020B0604020202020204" pitchFamily="34" charset="0"/>
                  <a:ea typeface="Tahoma" panose="020B0604030504040204" pitchFamily="34" charset="0"/>
                  <a:cs typeface="Arial" panose="020B0604020202020204" pitchFamily="34" charset="0"/>
                </a:rPr>
                <a:t> to ease less resolved personal needs</a:t>
              </a:r>
              <a:endParaRPr lang="en-US" sz="1100" b="1" spc="-50">
                <a:solidFill>
                  <a:srgbClr val="C0000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6" name="You believe whatever serves your needs.">
              <a:extLst>
                <a:ext uri="{FF2B5EF4-FFF2-40B4-BE49-F238E27FC236}">
                  <a16:creationId xmlns:a16="http://schemas.microsoft.com/office/drawing/2014/main" id="{00000000-0008-0000-0000-000044030000}"/>
                </a:ext>
              </a:extLst>
            </xdr:cNvPr>
            <xdr:cNvSpPr txBox="1">
              <a:spLocks/>
            </xdr:cNvSpPr>
          </xdr:nvSpPr>
          <xdr:spPr>
            <a:xfrm>
              <a:off x="2506981" y="38724841"/>
              <a:ext cx="1280159" cy="510539"/>
            </a:xfrm>
            <a:prstGeom prst="rect">
              <a:avLst/>
            </a:prstGeom>
            <a:solidFill>
              <a:srgbClr val="F0CDFF"/>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0" spc="-50">
                  <a:solidFill>
                    <a:srgbClr val="4B1E64"/>
                  </a:solidFill>
                  <a:latin typeface="Arial" panose="020B0604020202020204" pitchFamily="34" charset="0"/>
                  <a:ea typeface="Tahoma" panose="020B0604030504040204" pitchFamily="34" charset="0"/>
                  <a:cs typeface="Arial" panose="020B0604020202020204" pitchFamily="34" charset="0"/>
                </a:rPr>
                <a:t>You may seek</a:t>
              </a:r>
              <a:r>
                <a:rPr lang="en-US" sz="1100" b="1" spc="-50">
                  <a:solidFill>
                    <a:srgbClr val="4B1E64"/>
                  </a:solidFill>
                  <a:latin typeface="Arial" panose="020B0604020202020204" pitchFamily="34" charset="0"/>
                  <a:ea typeface="Tahoma" panose="020B0604030504040204" pitchFamily="34" charset="0"/>
                  <a:cs typeface="Arial" panose="020B0604020202020204" pitchFamily="34" charset="0"/>
                </a:rPr>
                <a:t> both</a:t>
              </a:r>
              <a:r>
                <a:rPr lang="en-US" sz="1100" b="0" spc="-50">
                  <a:solidFill>
                    <a:srgbClr val="4B1E64"/>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4B1E64"/>
                  </a:solidFill>
                  <a:latin typeface="Arial" panose="020B0604020202020204" pitchFamily="34" charset="0"/>
                  <a:ea typeface="Tahoma" panose="020B0604030504040204" pitchFamily="34" charset="0"/>
                  <a:cs typeface="Arial" panose="020B0604020202020204" pitchFamily="34" charset="0"/>
                </a:rPr>
                <a:t> </a:t>
              </a:r>
            </a:p>
            <a:p>
              <a:pPr marL="0" indent="0" algn="ctr">
                <a:lnSpc>
                  <a:spcPct val="80000"/>
                </a:lnSpc>
                <a:buNone/>
              </a:pPr>
              <a:r>
                <a:rPr lang="en-US" sz="1100" b="0" spc="-50" baseline="0">
                  <a:solidFill>
                    <a:srgbClr val="4B1E64"/>
                  </a:solidFill>
                  <a:latin typeface="Arial" panose="020B0604020202020204" pitchFamily="34" charset="0"/>
                  <a:ea typeface="Tahoma" panose="020B0604030504040204" pitchFamily="34" charset="0"/>
                  <a:cs typeface="Arial" panose="020B0604020202020204" pitchFamily="34" charset="0"/>
                </a:rPr>
                <a:t>personal &amp; social needs equally</a:t>
              </a:r>
              <a:endParaRPr lang="en-US" sz="1100" b="1" spc="-50">
                <a:solidFill>
                  <a:srgbClr val="4B1E64"/>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7" name="You believe whatever serves your needs.">
              <a:extLst>
                <a:ext uri="{FF2B5EF4-FFF2-40B4-BE49-F238E27FC236}">
                  <a16:creationId xmlns:a16="http://schemas.microsoft.com/office/drawing/2014/main" id="{00000000-0008-0000-0000-000045030000}"/>
                </a:ext>
              </a:extLst>
            </xdr:cNvPr>
            <xdr:cNvSpPr txBox="1">
              <a:spLocks/>
            </xdr:cNvSpPr>
          </xdr:nvSpPr>
          <xdr:spPr>
            <a:xfrm>
              <a:off x="220980" y="38336220"/>
              <a:ext cx="2743200" cy="365760"/>
            </a:xfrm>
            <a:prstGeom prst="rect">
              <a:avLst/>
            </a:prstGeom>
            <a:solidFill>
              <a:srgbClr val="002060"/>
            </a:solidFill>
          </xdr:spPr>
          <xdr:txBody>
            <a:bodyPr vert="horz" wrap="square" lIns="45720" tIns="45720" rIns="4572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200" b="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you</a:t>
              </a:r>
              <a:r>
                <a:rPr lang="en-US" sz="1200" b="0"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a:t>
              </a:r>
              <a:r>
                <a:rPr lang="en-US" sz="1200" b="1"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f</a:t>
              </a:r>
              <a:r>
                <a:rPr lang="en-US" sz="1200" b="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ocus</a:t>
              </a:r>
              <a:r>
                <a:rPr lang="en-US" sz="1200" b="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more on</a:t>
              </a:r>
              <a:r>
                <a:rPr lang="en-US" sz="1200" b="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a:t>
              </a:r>
              <a:r>
                <a:rPr lang="en-US" sz="1200" b="0" i="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social equality </a:t>
              </a:r>
              <a:r>
                <a:rPr lang="en-US" sz="1200" b="0" i="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than</a:t>
              </a:r>
              <a:r>
                <a:rPr lang="en-US" sz="1200" b="0" i="0"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on </a:t>
              </a:r>
              <a:r>
                <a:rPr lang="en-US" sz="1200" b="0" i="1"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individual freedoms</a:t>
              </a:r>
              <a:endParaRPr lang="en-US" sz="1200" b="1" i="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8" name="You believe whatever serves your needs.">
              <a:extLst>
                <a:ext uri="{FF2B5EF4-FFF2-40B4-BE49-F238E27FC236}">
                  <a16:creationId xmlns:a16="http://schemas.microsoft.com/office/drawing/2014/main" id="{00000000-0008-0000-0000-000046030000}"/>
                </a:ext>
              </a:extLst>
            </xdr:cNvPr>
            <xdr:cNvSpPr txBox="1">
              <a:spLocks/>
            </xdr:cNvSpPr>
          </xdr:nvSpPr>
          <xdr:spPr>
            <a:xfrm>
              <a:off x="3329941" y="38336220"/>
              <a:ext cx="2743200" cy="365760"/>
            </a:xfrm>
            <a:prstGeom prst="rect">
              <a:avLst/>
            </a:prstGeom>
            <a:solidFill>
              <a:srgbClr val="C00000"/>
            </a:solidFill>
          </xdr:spPr>
          <xdr:txBody>
            <a:bodyPr vert="horz" wrap="square" lIns="45720" tIns="45720" rIns="4572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200" b="0" spc="-70">
                  <a:solidFill>
                    <a:srgbClr val="FFCCCC"/>
                  </a:solidFill>
                  <a:latin typeface="Arial" panose="020B0604020202020204" pitchFamily="34" charset="0"/>
                  <a:ea typeface="Tahoma" panose="020B0604030504040204" pitchFamily="34" charset="0"/>
                  <a:cs typeface="Arial" panose="020B0604020202020204" pitchFamily="34" charset="0"/>
                </a:rPr>
                <a:t>you</a:t>
              </a:r>
              <a:r>
                <a:rPr lang="en-US" sz="1200" b="0" spc="-70" baseline="0">
                  <a:solidFill>
                    <a:srgbClr val="FFCCCC"/>
                  </a:solidFill>
                  <a:latin typeface="Arial" panose="020B0604020202020204" pitchFamily="34" charset="0"/>
                  <a:ea typeface="Tahoma" panose="020B0604030504040204" pitchFamily="34" charset="0"/>
                  <a:cs typeface="Arial" panose="020B0604020202020204" pitchFamily="34" charset="0"/>
                </a:rPr>
                <a:t> </a:t>
              </a:r>
              <a:r>
                <a:rPr lang="en-US" sz="1200" b="1" spc="-70" baseline="0">
                  <a:solidFill>
                    <a:srgbClr val="FFCCCC"/>
                  </a:solidFill>
                  <a:latin typeface="Arial" panose="020B0604020202020204" pitchFamily="34" charset="0"/>
                  <a:ea typeface="Tahoma" panose="020B0604030504040204" pitchFamily="34" charset="0"/>
                  <a:cs typeface="Arial" panose="020B0604020202020204" pitchFamily="34" charset="0"/>
                </a:rPr>
                <a:t>f</a:t>
              </a:r>
              <a:r>
                <a:rPr lang="en-US" sz="1200" b="1" spc="-70">
                  <a:solidFill>
                    <a:srgbClr val="FFCCCC"/>
                  </a:solidFill>
                  <a:latin typeface="Arial" panose="020B0604020202020204" pitchFamily="34" charset="0"/>
                  <a:ea typeface="Tahoma" panose="020B0604030504040204" pitchFamily="34" charset="0"/>
                  <a:cs typeface="Arial" panose="020B0604020202020204" pitchFamily="34" charset="0"/>
                </a:rPr>
                <a:t>ocus</a:t>
              </a:r>
              <a:r>
                <a:rPr lang="en-US" sz="1200" b="0" spc="-70">
                  <a:solidFill>
                    <a:srgbClr val="FFCCCC"/>
                  </a:solidFill>
                  <a:latin typeface="Arial" panose="020B0604020202020204" pitchFamily="34" charset="0"/>
                  <a:ea typeface="Tahoma" panose="020B0604030504040204" pitchFamily="34" charset="0"/>
                  <a:cs typeface="Arial" panose="020B0604020202020204" pitchFamily="34" charset="0"/>
                </a:rPr>
                <a:t> more on </a:t>
              </a:r>
              <a:r>
                <a:rPr lang="en-US" sz="1200" b="0" i="1" spc="-70">
                  <a:solidFill>
                    <a:srgbClr val="FFCCCC"/>
                  </a:solidFill>
                  <a:latin typeface="Arial" panose="020B0604020202020204" pitchFamily="34" charset="0"/>
                  <a:ea typeface="Tahoma" panose="020B0604030504040204" pitchFamily="34" charset="0"/>
                  <a:cs typeface="Arial" panose="020B0604020202020204" pitchFamily="34" charset="0"/>
                </a:rPr>
                <a:t>individual freedoms</a:t>
              </a:r>
              <a:r>
                <a:rPr lang="en-US" sz="1200" b="0" i="1" spc="-70" baseline="0">
                  <a:solidFill>
                    <a:srgbClr val="FFCCCC"/>
                  </a:solidFill>
                  <a:latin typeface="Arial" panose="020B0604020202020204" pitchFamily="34" charset="0"/>
                  <a:ea typeface="Tahoma" panose="020B0604030504040204" pitchFamily="34" charset="0"/>
                  <a:cs typeface="Arial" panose="020B0604020202020204" pitchFamily="34" charset="0"/>
                </a:rPr>
                <a:t> </a:t>
              </a:r>
              <a:r>
                <a:rPr lang="en-US" sz="1200" b="0" i="0" spc="-70" baseline="0">
                  <a:solidFill>
                    <a:srgbClr val="FFCCCC"/>
                  </a:solidFill>
                  <a:latin typeface="Arial" panose="020B0604020202020204" pitchFamily="34" charset="0"/>
                  <a:ea typeface="Tahoma" panose="020B0604030504040204" pitchFamily="34" charset="0"/>
                  <a:cs typeface="Arial" panose="020B0604020202020204" pitchFamily="34" charset="0"/>
                </a:rPr>
                <a:t>than </a:t>
              </a:r>
              <a:r>
                <a:rPr lang="en-US" sz="1200" b="0" i="0" spc="-50" baseline="0">
                  <a:solidFill>
                    <a:srgbClr val="FFCCCC"/>
                  </a:solidFill>
                  <a:latin typeface="Arial" panose="020B0604020202020204" pitchFamily="34" charset="0"/>
                  <a:ea typeface="Tahoma" panose="020B0604030504040204" pitchFamily="34" charset="0"/>
                  <a:cs typeface="Arial" panose="020B0604020202020204" pitchFamily="34" charset="0"/>
                </a:rPr>
                <a:t>on </a:t>
              </a:r>
              <a:r>
                <a:rPr lang="en-US" sz="1200" b="0" i="1" spc="-50" baseline="0">
                  <a:solidFill>
                    <a:srgbClr val="FFCCCC"/>
                  </a:solidFill>
                  <a:latin typeface="Arial" panose="020B0604020202020204" pitchFamily="34" charset="0"/>
                  <a:ea typeface="Tahoma" panose="020B0604030504040204" pitchFamily="34" charset="0"/>
                  <a:cs typeface="Arial" panose="020B0604020202020204" pitchFamily="34" charset="0"/>
                </a:rPr>
                <a:t>social equality</a:t>
              </a:r>
              <a:endParaRPr lang="en-US" sz="1200" b="1" spc="-50">
                <a:solidFill>
                  <a:srgbClr val="FFCCCC"/>
                </a:solidFill>
                <a:latin typeface="Arial" panose="020B0604020202020204" pitchFamily="34" charset="0"/>
                <a:ea typeface="Tahoma" panose="020B0604030504040204" pitchFamily="34" charset="0"/>
                <a:cs typeface="Arial" panose="020B0604020202020204" pitchFamily="34" charset="0"/>
              </a:endParaRPr>
            </a:p>
          </xdr:txBody>
        </xdr:sp>
      </xdr:grpSp>
      <xdr:sp macro="" textlink="">
        <xdr:nvSpPr>
          <xdr:cNvPr id="1585" name="Or?">
            <a:extLst>
              <a:ext uri="{FF2B5EF4-FFF2-40B4-BE49-F238E27FC236}">
                <a16:creationId xmlns:a16="http://schemas.microsoft.com/office/drawing/2014/main" id="{8A6901D2-6D4A-4B93-9CCB-13E2D9DA1894}"/>
              </a:ext>
            </a:extLst>
          </xdr:cNvPr>
          <xdr:cNvSpPr txBox="1">
            <a:spLocks/>
          </xdr:cNvSpPr>
        </xdr:nvSpPr>
        <xdr:spPr>
          <a:xfrm>
            <a:off x="2903220" y="49118520"/>
            <a:ext cx="320040"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E600E6"/>
                  </a:solidFill>
                </a:ln>
                <a:solidFill>
                  <a:srgbClr val="FF3CFF"/>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or</a:t>
            </a:r>
            <a:endParaRPr lang="en-US" sz="1400" spc="-40">
              <a:ln>
                <a:solidFill>
                  <a:srgbClr val="FFD9FF"/>
                </a:solidFill>
              </a:ln>
              <a:solidFill>
                <a:srgbClr val="C304C8"/>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355</xdr:row>
      <xdr:rowOff>85725</xdr:rowOff>
    </xdr:from>
    <xdr:to>
      <xdr:col>7</xdr:col>
      <xdr:colOff>0</xdr:colOff>
      <xdr:row>363</xdr:row>
      <xdr:rowOff>55245</xdr:rowOff>
    </xdr:to>
    <xdr:sp macro="" textlink="">
      <xdr:nvSpPr>
        <xdr:cNvPr id="858" name="WIDE">
          <a:extLst>
            <a:ext uri="{FF2B5EF4-FFF2-40B4-BE49-F238E27FC236}">
              <a16:creationId xmlns:a16="http://schemas.microsoft.com/office/drawing/2014/main" id="{00000000-0008-0000-0000-00005A030000}"/>
            </a:ext>
          </a:extLst>
        </xdr:cNvPr>
        <xdr:cNvSpPr txBox="1"/>
      </xdr:nvSpPr>
      <xdr:spPr>
        <a:xfrm>
          <a:off x="121920" y="66006345"/>
          <a:ext cx="2971800" cy="1371600"/>
        </a:xfrm>
        <a:prstGeom prst="rect">
          <a:avLst/>
        </a:prstGeom>
        <a:noFill/>
        <a:ln>
          <a:noFill/>
        </a:ln>
      </xdr:spPr>
      <xdr:txBody>
        <a:bodyPr rot="0" spcFirstLastPara="0" vert="horz" wrap="square" lIns="91440" tIns="45720" rIns="91440" bIns="45720" numCol="1" spcCol="0" rtlCol="0" fromWordArt="0" anchor="t" anchorCtr="0" forceAA="0" compatLnSpc="1">
          <a:prstTxWarp prst="textInflat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7200">
              <a:ln>
                <a:solidFill>
                  <a:schemeClr val="bg1"/>
                </a:solidFill>
              </a:ln>
              <a:gradFill>
                <a:gsLst>
                  <a:gs pos="0">
                    <a:srgbClr val="1F4E79"/>
                  </a:gs>
                  <a:gs pos="50000">
                    <a:srgbClr val="5B9BD5"/>
                  </a:gs>
                  <a:gs pos="100000">
                    <a:srgbClr val="9DC3E6"/>
                  </a:gs>
                </a:gsLst>
                <a:lin ang="5400000" scaled="0"/>
              </a:gradFill>
              <a:effectLst>
                <a:innerShdw blurRad="63500" dist="50800" dir="54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rPr>
            <a:t>WIDE</a:t>
          </a:r>
          <a:endParaRPr lang="en-US" sz="7200">
            <a:ln>
              <a:solidFill>
                <a:schemeClr val="bg1"/>
              </a:solidFill>
            </a:ln>
            <a:effectLst>
              <a:innerShdw blurRad="63500" dist="50800" dir="54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36467</xdr:colOff>
      <xdr:row>355</xdr:row>
      <xdr:rowOff>91440</xdr:rowOff>
    </xdr:from>
    <xdr:to>
      <xdr:col>13</xdr:col>
      <xdr:colOff>36467</xdr:colOff>
      <xdr:row>363</xdr:row>
      <xdr:rowOff>60960</xdr:rowOff>
    </xdr:to>
    <xdr:sp macro="" textlink="">
      <xdr:nvSpPr>
        <xdr:cNvPr id="859" name="DEEP">
          <a:extLst>
            <a:ext uri="{FF2B5EF4-FFF2-40B4-BE49-F238E27FC236}">
              <a16:creationId xmlns:a16="http://schemas.microsoft.com/office/drawing/2014/main" id="{00000000-0008-0000-0000-00005B030000}"/>
            </a:ext>
          </a:extLst>
        </xdr:cNvPr>
        <xdr:cNvSpPr txBox="1"/>
      </xdr:nvSpPr>
      <xdr:spPr>
        <a:xfrm>
          <a:off x="3130187" y="66012060"/>
          <a:ext cx="2971800" cy="1371600"/>
        </a:xfrm>
        <a:prstGeom prst="rect">
          <a:avLst/>
        </a:prstGeom>
        <a:noFill/>
        <a:ln>
          <a:noFill/>
        </a:ln>
      </xdr:spPr>
      <xdr:txBody>
        <a:bodyPr rot="0" spcFirstLastPara="0" vert="horz" wrap="square" lIns="91440" tIns="45720" rIns="91440" bIns="45720" numCol="1" spcCol="0" rtlCol="0" fromWordArt="0" anchor="t" anchorCtr="0" forceAA="0" compatLnSpc="1">
          <a:prstTxWarp prst="textInflat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7200">
              <a:ln>
                <a:solidFill>
                  <a:schemeClr val="bg1"/>
                </a:solidFill>
              </a:ln>
              <a:gradFill>
                <a:gsLst>
                  <a:gs pos="0">
                    <a:srgbClr val="9B4042"/>
                  </a:gs>
                  <a:gs pos="50000">
                    <a:srgbClr val="DF5F63"/>
                  </a:gs>
                  <a:gs pos="100000">
                    <a:srgbClr val="FF7277"/>
                  </a:gs>
                </a:gsLst>
                <a:lin ang="16200000" scaled="0"/>
              </a:gradFill>
              <a:effectLst>
                <a:innerShdw blurRad="63500" dist="50800" dir="162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rPr>
            <a:t>DEEP</a:t>
          </a:r>
          <a:endParaRPr lang="en-US" sz="7200">
            <a:ln>
              <a:solidFill>
                <a:schemeClr val="bg1"/>
              </a:solidFill>
            </a:ln>
            <a:effectLst>
              <a:innerShdw blurRad="63500" dist="50800" dir="162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239859</xdr:colOff>
      <xdr:row>388</xdr:row>
      <xdr:rowOff>129540</xdr:rowOff>
    </xdr:from>
    <xdr:to>
      <xdr:col>13</xdr:col>
      <xdr:colOff>11259</xdr:colOff>
      <xdr:row>393</xdr:row>
      <xdr:rowOff>167640</xdr:rowOff>
    </xdr:to>
    <xdr:sp macro="" textlink="">
      <xdr:nvSpPr>
        <xdr:cNvPr id="862" name="DEEP emphasis">
          <a:extLst>
            <a:ext uri="{FF2B5EF4-FFF2-40B4-BE49-F238E27FC236}">
              <a16:creationId xmlns:a16="http://schemas.microsoft.com/office/drawing/2014/main" id="{00000000-0008-0000-0000-00005E030000}"/>
            </a:ext>
          </a:extLst>
        </xdr:cNvPr>
        <xdr:cNvSpPr/>
      </xdr:nvSpPr>
      <xdr:spPr>
        <a:xfrm>
          <a:off x="3333579" y="72161400"/>
          <a:ext cx="2743200" cy="91440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Since my </a:t>
          </a:r>
          <a:r>
            <a:rPr lang="en-US" sz="1600" b="1">
              <a:ln w="18415" cmpd="sng">
                <a:solidFill>
                  <a:srgbClr val="E1FFEB"/>
                </a:solidFill>
                <a:prstDash val="solid"/>
              </a:ln>
              <a:solidFill>
                <a:srgbClr val="00F587"/>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b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b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are less resolved than my </a:t>
          </a:r>
          <a:r>
            <a:rPr lang="en-US" sz="1600" b="1">
              <a:ln w="18415" cmpd="sng">
                <a:solidFill>
                  <a:srgbClr val="EBDCFF"/>
                </a:solidFill>
                <a:prstDash val="solid"/>
              </a:ln>
              <a:solidFill>
                <a:srgbClr val="CC66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198727</xdr:colOff>
      <xdr:row>401</xdr:row>
      <xdr:rowOff>71036</xdr:rowOff>
    </xdr:from>
    <xdr:to>
      <xdr:col>12</xdr:col>
      <xdr:colOff>465427</xdr:colOff>
      <xdr:row>405</xdr:row>
      <xdr:rowOff>71036</xdr:rowOff>
    </xdr:to>
    <xdr:sp macro="" textlink="">
      <xdr:nvSpPr>
        <xdr:cNvPr id="863" name="DEEP - opposite">
          <a:extLst>
            <a:ext uri="{FF2B5EF4-FFF2-40B4-BE49-F238E27FC236}">
              <a16:creationId xmlns:a16="http://schemas.microsoft.com/office/drawing/2014/main" id="{00000000-0008-0000-0000-00005F030000}"/>
            </a:ext>
          </a:extLst>
        </xdr:cNvPr>
        <xdr:cNvSpPr/>
      </xdr:nvSpPr>
      <xdr:spPr>
        <a:xfrm>
          <a:off x="3292447" y="74381276"/>
          <a:ext cx="2743200" cy="70866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600" b="1">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believe </a:t>
          </a:r>
          <a:r>
            <a:rPr lang="en-US" sz="16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opposite to what</a:t>
          </a:r>
          <a:r>
            <a:rPr lang="en-US" sz="16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600" b="1" kern="120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you believe</a:t>
          </a:r>
          <a:r>
            <a:rPr lang="en-US" sz="16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388</xdr:row>
      <xdr:rowOff>129539</xdr:rowOff>
    </xdr:from>
    <xdr:to>
      <xdr:col>6</xdr:col>
      <xdr:colOff>266700</xdr:colOff>
      <xdr:row>393</xdr:row>
      <xdr:rowOff>107711</xdr:rowOff>
    </xdr:to>
    <xdr:sp macro="" textlink="">
      <xdr:nvSpPr>
        <xdr:cNvPr id="864" name="WIDE emphasis">
          <a:extLst>
            <a:ext uri="{FF2B5EF4-FFF2-40B4-BE49-F238E27FC236}">
              <a16:creationId xmlns:a16="http://schemas.microsoft.com/office/drawing/2014/main" id="{00000000-0008-0000-0000-000060030000}"/>
            </a:ext>
          </a:extLst>
        </xdr:cNvPr>
        <xdr:cNvSpPr/>
      </xdr:nvSpPr>
      <xdr:spPr>
        <a:xfrm>
          <a:off x="114300" y="77634464"/>
          <a:ext cx="2695575" cy="835422"/>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Since my </a:t>
          </a:r>
          <a:r>
            <a:rPr lang="en-US" sz="1600" b="1">
              <a:ln w="18415" cmpd="sng">
                <a:solidFill>
                  <a:srgbClr val="EBDCFF"/>
                </a:solidFill>
                <a:prstDash val="solid"/>
              </a:ln>
              <a:solidFill>
                <a:srgbClr val="CC66FF"/>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600" b="1">
              <a:ln w="18415" cmpd="sng">
                <a:solidFill>
                  <a:srgbClr val="FFFFFF"/>
                </a:solidFill>
                <a:prstDash val="solid"/>
              </a:ln>
              <a:solidFill>
                <a:srgbClr val="E4C9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br>
            <a:rPr lang="en-US" sz="1600" b="1">
              <a:ln w="18415" cmpd="sng">
                <a:solidFill>
                  <a:srgbClr val="FFFFFF"/>
                </a:solidFill>
                <a:prstDash val="solid"/>
              </a:ln>
              <a:solidFill>
                <a:srgbClr val="E4C9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b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are less resolved than my </a:t>
          </a:r>
          <a:r>
            <a:rPr lang="en-US" sz="1600" b="1">
              <a:ln w="18415" cmpd="sng">
                <a:solidFill>
                  <a:srgbClr val="E1FFEB"/>
                </a:solidFill>
                <a:prstDash val="solid"/>
              </a:ln>
              <a:solidFill>
                <a:srgbClr val="00F587"/>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401</xdr:row>
      <xdr:rowOff>71036</xdr:rowOff>
    </xdr:from>
    <xdr:to>
      <xdr:col>6</xdr:col>
      <xdr:colOff>266700</xdr:colOff>
      <xdr:row>404</xdr:row>
      <xdr:rowOff>144411</xdr:rowOff>
    </xdr:to>
    <xdr:sp macro="" textlink="">
      <xdr:nvSpPr>
        <xdr:cNvPr id="865" name="WIDE - opposite">
          <a:extLst>
            <a:ext uri="{FF2B5EF4-FFF2-40B4-BE49-F238E27FC236}">
              <a16:creationId xmlns:a16="http://schemas.microsoft.com/office/drawing/2014/main" id="{00000000-0008-0000-0000-000061030000}"/>
            </a:ext>
          </a:extLst>
        </xdr:cNvPr>
        <xdr:cNvSpPr/>
      </xdr:nvSpPr>
      <xdr:spPr>
        <a:xfrm>
          <a:off x="114300" y="79804811"/>
          <a:ext cx="2695575" cy="587725"/>
        </a:xfrm>
        <a:prstGeom prst="rect">
          <a:avLst/>
        </a:prstGeom>
        <a:noFill/>
        <a:effectLst>
          <a:glow rad="127000">
            <a:srgbClr val="002060"/>
          </a:glow>
        </a:effectLst>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kern="120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believe </a:t>
          </a:r>
          <a:r>
            <a:rPr lang="en-US" sz="16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opposite to what </a:t>
          </a:r>
          <a:r>
            <a:rPr lang="en-US" sz="1600" b="1" kern="1200">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you believe</a:t>
          </a:r>
          <a:r>
            <a:rPr lang="en-US" sz="16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49359</xdr:colOff>
      <xdr:row>394</xdr:row>
      <xdr:rowOff>22860</xdr:rowOff>
    </xdr:from>
    <xdr:to>
      <xdr:col>13</xdr:col>
      <xdr:colOff>3639</xdr:colOff>
      <xdr:row>400</xdr:row>
      <xdr:rowOff>160020</xdr:rowOff>
    </xdr:to>
    <xdr:sp macro="" textlink="">
      <xdr:nvSpPr>
        <xdr:cNvPr id="866" name="DEEP emphasis">
          <a:extLst>
            <a:ext uri="{FF2B5EF4-FFF2-40B4-BE49-F238E27FC236}">
              <a16:creationId xmlns:a16="http://schemas.microsoft.com/office/drawing/2014/main" id="{00000000-0008-0000-0000-000062030000}"/>
            </a:ext>
          </a:extLst>
        </xdr:cNvPr>
        <xdr:cNvSpPr/>
      </xdr:nvSpPr>
      <xdr:spPr>
        <a:xfrm>
          <a:off x="3143079" y="73106280"/>
          <a:ext cx="2926080" cy="118872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 must prioritize easing my </a:t>
          </a:r>
          <a:r>
            <a:rPr lang="en-US" sz="1600" b="1">
              <a:ln w="18415" cmpd="sng">
                <a:solidFill>
                  <a:srgbClr val="E1FFEB"/>
                </a:solidFill>
                <a:prstDash val="solid"/>
              </a:ln>
              <a:solidFill>
                <a:srgbClr val="00F587"/>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while</a:t>
          </a:r>
          <a:r>
            <a:rPr lang="en-US" sz="16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guarding my more resolved </a:t>
          </a:r>
          <a:r>
            <a:rPr lang="en-US" sz="1600" b="1">
              <a:ln w="18415" cmpd="sng">
                <a:solidFill>
                  <a:srgbClr val="EBDCFF"/>
                </a:solidFill>
                <a:prstDash val="solid"/>
              </a:ln>
              <a:solidFill>
                <a:srgbClr val="CC66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394</xdr:row>
      <xdr:rowOff>22859</xdr:rowOff>
    </xdr:from>
    <xdr:to>
      <xdr:col>6</xdr:col>
      <xdr:colOff>449580</xdr:colOff>
      <xdr:row>400</xdr:row>
      <xdr:rowOff>77276</xdr:rowOff>
    </xdr:to>
    <xdr:sp macro="" textlink="">
      <xdr:nvSpPr>
        <xdr:cNvPr id="867" name="WIDE emphasis">
          <a:extLst>
            <a:ext uri="{FF2B5EF4-FFF2-40B4-BE49-F238E27FC236}">
              <a16:creationId xmlns:a16="http://schemas.microsoft.com/office/drawing/2014/main" id="{00000000-0008-0000-0000-000063030000}"/>
            </a:ext>
          </a:extLst>
        </xdr:cNvPr>
        <xdr:cNvSpPr/>
      </xdr:nvSpPr>
      <xdr:spPr>
        <a:xfrm>
          <a:off x="114300" y="78556484"/>
          <a:ext cx="2878455" cy="108311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 must prioritize</a:t>
          </a:r>
          <a:r>
            <a:rPr lang="en-US" sz="16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easing my </a:t>
          </a:r>
          <a:r>
            <a:rPr lang="en-US" sz="1600" b="1" kern="1200">
              <a:ln w="18415" cmpd="sng">
                <a:solidFill>
                  <a:srgbClr val="EBDCFF"/>
                </a:solidFill>
                <a:prstDash val="solid"/>
              </a:ln>
              <a:solidFill>
                <a:srgbClr val="CC66FF"/>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6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while guarding my more resolved </a:t>
          </a:r>
          <a:r>
            <a:rPr lang="en-US" sz="1600" b="1" kern="1200">
              <a:ln w="18415" cmpd="sng">
                <a:solidFill>
                  <a:srgbClr val="E1FFEB"/>
                </a:solidFill>
                <a:prstDash val="solid"/>
              </a:ln>
              <a:solidFill>
                <a:srgbClr val="00F587"/>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6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16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198727</xdr:colOff>
      <xdr:row>405</xdr:row>
      <xdr:rowOff>48176</xdr:rowOff>
    </xdr:from>
    <xdr:to>
      <xdr:col>12</xdr:col>
      <xdr:colOff>465427</xdr:colOff>
      <xdr:row>410</xdr:row>
      <xdr:rowOff>55796</xdr:rowOff>
    </xdr:to>
    <xdr:sp macro="" textlink="">
      <xdr:nvSpPr>
        <xdr:cNvPr id="870" name="DEEP - opposite">
          <a:extLst>
            <a:ext uri="{FF2B5EF4-FFF2-40B4-BE49-F238E27FC236}">
              <a16:creationId xmlns:a16="http://schemas.microsoft.com/office/drawing/2014/main" id="{00000000-0008-0000-0000-000066030000}"/>
            </a:ext>
          </a:extLst>
        </xdr:cNvPr>
        <xdr:cNvSpPr/>
      </xdr:nvSpPr>
      <xdr:spPr>
        <a:xfrm>
          <a:off x="3292447" y="75067076"/>
          <a:ext cx="2743200" cy="91440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6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Because our opposite set of affected needs priortize </a:t>
          </a:r>
          <a:r>
            <a:rPr lang="en-US" sz="1600" b="1" kern="1200">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our beliefs</a:t>
          </a:r>
          <a:r>
            <a:rPr lang="en-US" sz="1600" b="1" kern="1200">
              <a:ln w="18415" cmpd="sng">
                <a:solidFill>
                  <a:srgbClr val="FFFFFF"/>
                </a:solidFill>
                <a:prstDash val="solid"/>
              </a:ln>
              <a:solidFill>
                <a:srgbClr val="FFFFFF"/>
              </a:solidFill>
              <a:effectLst>
                <a:glow rad="76200">
                  <a:schemeClr val="bg1">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405</xdr:row>
      <xdr:rowOff>48176</xdr:rowOff>
    </xdr:from>
    <xdr:to>
      <xdr:col>6</xdr:col>
      <xdr:colOff>266700</xdr:colOff>
      <xdr:row>410</xdr:row>
      <xdr:rowOff>7298</xdr:rowOff>
    </xdr:to>
    <xdr:sp macro="" textlink="">
      <xdr:nvSpPr>
        <xdr:cNvPr id="871" name="WIDE - opposite">
          <a:extLst>
            <a:ext uri="{FF2B5EF4-FFF2-40B4-BE49-F238E27FC236}">
              <a16:creationId xmlns:a16="http://schemas.microsoft.com/office/drawing/2014/main" id="{00000000-0008-0000-0000-000067030000}"/>
            </a:ext>
          </a:extLst>
        </xdr:cNvPr>
        <xdr:cNvSpPr/>
      </xdr:nvSpPr>
      <xdr:spPr>
        <a:xfrm>
          <a:off x="114300" y="80467751"/>
          <a:ext cx="2695575" cy="835422"/>
        </a:xfrm>
        <a:prstGeom prst="rect">
          <a:avLst/>
        </a:prstGeom>
        <a:noFill/>
        <a:effectLst>
          <a:glow rad="127000">
            <a:srgbClr val="002060"/>
          </a:glow>
        </a:effectLst>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Because our opposite set of affected needs priortize </a:t>
          </a:r>
          <a:r>
            <a:rPr lang="en-US" sz="1600" b="1" kern="1200" baseline="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our beliefs</a:t>
          </a:r>
          <a:r>
            <a:rPr lang="en-US" sz="1600" b="1" kern="1200">
              <a:ln w="18415" cmpd="sng">
                <a:solidFill>
                  <a:srgbClr val="FFFFFF"/>
                </a:solidFill>
                <a:prstDash val="solid"/>
              </a:ln>
              <a:solidFill>
                <a:srgbClr val="FFFFFF"/>
              </a:solidFill>
              <a:effectLst>
                <a:glow rad="76200">
                  <a:schemeClr val="bg1">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5</xdr:col>
      <xdr:colOff>457558</xdr:colOff>
      <xdr:row>58</xdr:row>
      <xdr:rowOff>151851</xdr:rowOff>
    </xdr:from>
    <xdr:to>
      <xdr:col>6</xdr:col>
      <xdr:colOff>189515</xdr:colOff>
      <xdr:row>60</xdr:row>
      <xdr:rowOff>54693</xdr:rowOff>
    </xdr:to>
    <xdr:sp macro="" textlink="">
      <xdr:nvSpPr>
        <xdr:cNvPr id="953" name="Freeform: Shape 952">
          <a:extLst>
            <a:ext uri="{FF2B5EF4-FFF2-40B4-BE49-F238E27FC236}">
              <a16:creationId xmlns:a16="http://schemas.microsoft.com/office/drawing/2014/main" id="{00000000-0008-0000-0000-0000B9030000}"/>
            </a:ext>
          </a:extLst>
        </xdr:cNvPr>
        <xdr:cNvSpPr/>
      </xdr:nvSpPr>
      <xdr:spPr>
        <a:xfrm>
          <a:off x="2560678"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F0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58</xdr:row>
      <xdr:rowOff>151851</xdr:rowOff>
    </xdr:from>
    <xdr:to>
      <xdr:col>8</xdr:col>
      <xdr:colOff>27809</xdr:colOff>
      <xdr:row>60</xdr:row>
      <xdr:rowOff>54693</xdr:rowOff>
    </xdr:to>
    <xdr:sp macro="" textlink="">
      <xdr:nvSpPr>
        <xdr:cNvPr id="954" name="Freeform: Shape 953">
          <a:extLst>
            <a:ext uri="{FF2B5EF4-FFF2-40B4-BE49-F238E27FC236}">
              <a16:creationId xmlns:a16="http://schemas.microsoft.com/office/drawing/2014/main" id="{00000000-0008-0000-0000-0000BA030000}"/>
            </a:ext>
          </a:extLst>
        </xdr:cNvPr>
        <xdr:cNvSpPr/>
      </xdr:nvSpPr>
      <xdr:spPr>
        <a:xfrm flipH="1">
          <a:off x="3389572"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94615</xdr:colOff>
      <xdr:row>54</xdr:row>
      <xdr:rowOff>108400</xdr:rowOff>
    </xdr:from>
    <xdr:to>
      <xdr:col>13</xdr:col>
      <xdr:colOff>7239</xdr:colOff>
      <xdr:row>61</xdr:row>
      <xdr:rowOff>46084</xdr:rowOff>
    </xdr:to>
    <xdr:grpSp>
      <xdr:nvGrpSpPr>
        <xdr:cNvPr id="39" name="Group 38">
          <a:extLst>
            <a:ext uri="{FF2B5EF4-FFF2-40B4-BE49-F238E27FC236}">
              <a16:creationId xmlns:a16="http://schemas.microsoft.com/office/drawing/2014/main" id="{00000000-0008-0000-0000-000027000000}"/>
            </a:ext>
          </a:extLst>
        </xdr:cNvPr>
        <xdr:cNvGrpSpPr/>
      </xdr:nvGrpSpPr>
      <xdr:grpSpPr>
        <a:xfrm>
          <a:off x="94615" y="11401240"/>
          <a:ext cx="6061964" cy="1149264"/>
          <a:chOff x="104140" y="2857315"/>
          <a:chExt cx="5978144" cy="1134024"/>
        </a:xfrm>
      </xdr:grpSpPr>
      <xdr:sp macro="" textlink="">
        <xdr:nvSpPr>
          <xdr:cNvPr id="22" name="Rectangle 21">
            <a:extLst>
              <a:ext uri="{FF2B5EF4-FFF2-40B4-BE49-F238E27FC236}">
                <a16:creationId xmlns:a16="http://schemas.microsoft.com/office/drawing/2014/main" id="{00000000-0008-0000-0000-000016000000}"/>
              </a:ext>
            </a:extLst>
          </xdr:cNvPr>
          <xdr:cNvSpPr/>
        </xdr:nvSpPr>
        <xdr:spPr>
          <a:xfrm>
            <a:off x="2655558" y="2857315"/>
            <a:ext cx="931916" cy="1134024"/>
          </a:xfrm>
          <a:prstGeom prst="rect">
            <a:avLst/>
          </a:prstGeom>
          <a:noFill/>
        </xdr:spPr>
        <xdr:txBody>
          <a:bodyPr wrap="none" lIns="91440" tIns="45720" rIns="91440" bIns="45720">
            <a:noAutofit/>
          </a:bodyPr>
          <a:lstStyle/>
          <a:p>
            <a:pPr algn="ctr">
              <a:lnSpc>
                <a:spcPts val="9600"/>
              </a:lnSpc>
            </a:pPr>
            <a:r>
              <a:rPr lang="en-US" sz="9600" b="1" cap="none" spc="0">
                <a:ln w="10160">
                  <a:solidFill>
                    <a:schemeClr val="accent5"/>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661" name="Speech Bubble: Rectangle with Corners Rounded 660">
            <a:extLst>
              <a:ext uri="{FF2B5EF4-FFF2-40B4-BE49-F238E27FC236}">
                <a16:creationId xmlns:a16="http://schemas.microsoft.com/office/drawing/2014/main" id="{00000000-0008-0000-0000-000095020000}"/>
              </a:ext>
            </a:extLst>
          </xdr:cNvPr>
          <xdr:cNvSpPr/>
        </xdr:nvSpPr>
        <xdr:spPr>
          <a:xfrm flipH="1">
            <a:off x="3556180" y="3106362"/>
            <a:ext cx="2526104" cy="868102"/>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Speech Bubble: Rectangle with Corners Rounded 22">
            <a:extLst>
              <a:ext uri="{FF2B5EF4-FFF2-40B4-BE49-F238E27FC236}">
                <a16:creationId xmlns:a16="http://schemas.microsoft.com/office/drawing/2014/main" id="{00000000-0008-0000-0000-000017000000}"/>
              </a:ext>
            </a:extLst>
          </xdr:cNvPr>
          <xdr:cNvSpPr/>
        </xdr:nvSpPr>
        <xdr:spPr>
          <a:xfrm>
            <a:off x="104140" y="3106362"/>
            <a:ext cx="2522061" cy="868102"/>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48195</xdr:colOff>
      <xdr:row>281</xdr:row>
      <xdr:rowOff>50978</xdr:rowOff>
    </xdr:from>
    <xdr:to>
      <xdr:col>8</xdr:col>
      <xdr:colOff>434340</xdr:colOff>
      <xdr:row>286</xdr:row>
      <xdr:rowOff>155753</xdr:rowOff>
    </xdr:to>
    <xdr:sp macro="" textlink="">
      <xdr:nvSpPr>
        <xdr:cNvPr id="956" name="TextBox 955">
          <a:extLst>
            <a:ext uri="{FF2B5EF4-FFF2-40B4-BE49-F238E27FC236}">
              <a16:creationId xmlns:a16="http://schemas.microsoft.com/office/drawing/2014/main" id="{FE7BBACE-6CE3-4267-B8A0-56D2DFC764B7}"/>
            </a:ext>
          </a:extLst>
        </xdr:cNvPr>
        <xdr:cNvSpPr txBox="1"/>
      </xdr:nvSpPr>
      <xdr:spPr>
        <a:xfrm>
          <a:off x="48195" y="59677478"/>
          <a:ext cx="390087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latin typeface="Tahoma" panose="020B0604030504040204" pitchFamily="34" charset="0"/>
              <a:ea typeface="Tahoma" panose="020B0604030504040204" pitchFamily="34" charset="0"/>
              <a:cs typeface="Tahoma" panose="020B0604030504040204" pitchFamily="34" charset="0"/>
            </a:rPr>
            <a:t>To paraprhase JFK, ask not how others can agree with you politically; ask how you can better respect their needs. The </a:t>
          </a:r>
          <a:r>
            <a:rPr lang="en-US" sz="1050" spc="-20" baseline="0">
              <a:latin typeface="Tahoma" panose="020B0604030504040204" pitchFamily="34" charset="0"/>
              <a:ea typeface="Tahoma" panose="020B0604030504040204" pitchFamily="34" charset="0"/>
              <a:cs typeface="Tahoma" panose="020B0604030504040204" pitchFamily="34" charset="0"/>
            </a:rPr>
            <a:t>more you respect their needs, the more you earn their respect </a:t>
          </a:r>
          <a:r>
            <a:rPr lang="en-US" sz="1050">
              <a:latin typeface="Tahoma" panose="020B0604030504040204" pitchFamily="34" charset="0"/>
              <a:ea typeface="Tahoma" panose="020B0604030504040204" pitchFamily="34" charset="0"/>
              <a:cs typeface="Tahoma" panose="020B0604030504040204" pitchFamily="34" charset="0"/>
            </a:rPr>
            <a:t>for yours. The standard applied sets the standard replied.</a:t>
          </a:r>
          <a:endParaRPr lang="en-US" sz="105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286</xdr:row>
      <xdr:rowOff>38101</xdr:rowOff>
    </xdr:from>
    <xdr:to>
      <xdr:col>14</xdr:col>
      <xdr:colOff>0</xdr:colOff>
      <xdr:row>288</xdr:row>
      <xdr:rowOff>152400</xdr:rowOff>
    </xdr:to>
    <xdr:sp macro="" textlink="">
      <xdr:nvSpPr>
        <xdr:cNvPr id="957" name="TextBox 956">
          <a:extLst>
            <a:ext uri="{FF2B5EF4-FFF2-40B4-BE49-F238E27FC236}">
              <a16:creationId xmlns:a16="http://schemas.microsoft.com/office/drawing/2014/main" id="{028E97C6-37AC-4E03-A915-510EF4FE93C3}"/>
            </a:ext>
          </a:extLst>
        </xdr:cNvPr>
        <xdr:cNvSpPr txBox="1"/>
      </xdr:nvSpPr>
      <xdr:spPr>
        <a:xfrm>
          <a:off x="45720" y="53774341"/>
          <a:ext cx="6141720" cy="464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spc="-20" baseline="0">
              <a:latin typeface="Tahoma" panose="020B0604030504040204" pitchFamily="34" charset="0"/>
              <a:ea typeface="Tahoma" panose="020B0604030504040204" pitchFamily="34" charset="0"/>
              <a:cs typeface="Tahoma" panose="020B0604030504040204" pitchFamily="34" charset="0"/>
            </a:rPr>
            <a:t>Let's stop hating on each other for what neither can easily change</a:t>
          </a:r>
          <a:r>
            <a:rPr lang="en-US" sz="1400" b="1">
              <a:latin typeface="Tahoma" panose="020B0604030504040204" pitchFamily="34" charset="0"/>
              <a:ea typeface="Tahoma" panose="020B0604030504040204" pitchFamily="34" charset="0"/>
              <a:cs typeface="Tahoma" panose="020B0604030504040204" pitchFamily="34" charset="0"/>
            </a:rPr>
            <a:t>. </a:t>
          </a:r>
          <a:endParaRPr lang="en-US" sz="1200" b="1"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81249</xdr:colOff>
      <xdr:row>276</xdr:row>
      <xdr:rowOff>4007</xdr:rowOff>
    </xdr:from>
    <xdr:to>
      <xdr:col>8</xdr:col>
      <xdr:colOff>41244</xdr:colOff>
      <xdr:row>281</xdr:row>
      <xdr:rowOff>108782</xdr:rowOff>
    </xdr:to>
    <xdr:sp macro="" textlink="">
      <xdr:nvSpPr>
        <xdr:cNvPr id="958" name="TextBox 957">
          <a:extLst>
            <a:ext uri="{FF2B5EF4-FFF2-40B4-BE49-F238E27FC236}">
              <a16:creationId xmlns:a16="http://schemas.microsoft.com/office/drawing/2014/main" id="{7974CDB7-354E-4D6F-81D3-7323FA933E94}"/>
            </a:ext>
          </a:extLst>
        </xdr:cNvPr>
        <xdr:cNvSpPr txBox="1"/>
      </xdr:nvSpPr>
      <xdr:spPr>
        <a:xfrm>
          <a:off x="81249" y="58820882"/>
          <a:ext cx="347472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latin typeface="Tahoma" panose="020B0604030504040204" pitchFamily="34" charset="0"/>
              <a:ea typeface="Tahoma" panose="020B0604030504040204" pitchFamily="34" charset="0"/>
              <a:cs typeface="Tahoma" panose="020B0604030504040204" pitchFamily="34" charset="0"/>
            </a:rPr>
            <a:t>Can you change your priority of pressing needs to fit the expectations of another's persuasive political arguments? If not, why try to change their priority of pressing needs to fit your expectations? Why set yourself up to hate them for not agreeing with you?</a:t>
          </a:r>
          <a:endParaRPr lang="en-US" sz="105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99060</xdr:colOff>
      <xdr:row>272</xdr:row>
      <xdr:rowOff>114300</xdr:rowOff>
    </xdr:from>
    <xdr:to>
      <xdr:col>8</xdr:col>
      <xdr:colOff>449580</xdr:colOff>
      <xdr:row>275</xdr:row>
      <xdr:rowOff>121920</xdr:rowOff>
    </xdr:to>
    <xdr:sp macro="" textlink="">
      <xdr:nvSpPr>
        <xdr:cNvPr id="959" name="TextBox 958">
          <a:extLst>
            <a:ext uri="{FF2B5EF4-FFF2-40B4-BE49-F238E27FC236}">
              <a16:creationId xmlns:a16="http://schemas.microsoft.com/office/drawing/2014/main" id="{7F6F0971-70C5-4AF6-A9B5-7FA56D71D5DA}"/>
            </a:ext>
          </a:extLst>
        </xdr:cNvPr>
        <xdr:cNvSpPr txBox="1"/>
      </xdr:nvSpPr>
      <xdr:spPr>
        <a:xfrm>
          <a:off x="99060" y="51396900"/>
          <a:ext cx="393954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Your guarded political views outwardly express your inwardly vulnerable psychosocial orientation</a:t>
          </a:r>
          <a:r>
            <a:rPr lang="en-US" sz="11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132079</xdr:colOff>
      <xdr:row>236</xdr:row>
      <xdr:rowOff>78738</xdr:rowOff>
    </xdr:from>
    <xdr:to>
      <xdr:col>12</xdr:col>
      <xdr:colOff>411480</xdr:colOff>
      <xdr:row>240</xdr:row>
      <xdr:rowOff>101598</xdr:rowOff>
    </xdr:to>
    <xdr:sp macro="" textlink="">
      <xdr:nvSpPr>
        <xdr:cNvPr id="980" name="TextBox: Politics defined">
          <a:extLst>
            <a:ext uri="{FF2B5EF4-FFF2-40B4-BE49-F238E27FC236}">
              <a16:creationId xmlns:a16="http://schemas.microsoft.com/office/drawing/2014/main" id="{49C7A57C-CF70-49F6-99E5-D9D137E73654}"/>
            </a:ext>
          </a:extLst>
        </xdr:cNvPr>
        <xdr:cNvSpPr txBox="1"/>
      </xdr:nvSpPr>
      <xdr:spPr>
        <a:xfrm>
          <a:off x="253999" y="42842178"/>
          <a:ext cx="5727701" cy="73152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Your</a:t>
          </a:r>
          <a:r>
            <a:rPr lang="en-US" sz="2000" b="1" baseline="0">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political outlook outwardly expresses your inward psychosocial orientation</a:t>
          </a: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0</xdr:colOff>
      <xdr:row>183</xdr:row>
      <xdr:rowOff>160020</xdr:rowOff>
    </xdr:from>
    <xdr:to>
      <xdr:col>6</xdr:col>
      <xdr:colOff>266700</xdr:colOff>
      <xdr:row>191</xdr:row>
      <xdr:rowOff>99060</xdr:rowOff>
    </xdr:to>
    <xdr:sp macro="" textlink="">
      <xdr:nvSpPr>
        <xdr:cNvPr id="982" name="WIDE oriented">
          <a:extLst>
            <a:ext uri="{FF2B5EF4-FFF2-40B4-BE49-F238E27FC236}">
              <a16:creationId xmlns:a16="http://schemas.microsoft.com/office/drawing/2014/main" id="{B5CA1A86-CF99-4840-A154-EA531E83EB62}"/>
            </a:ext>
          </a:extLst>
        </xdr:cNvPr>
        <xdr:cNvSpPr/>
      </xdr:nvSpPr>
      <xdr:spPr>
        <a:xfrm>
          <a:off x="121920" y="31645860"/>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WIDE</a:t>
          </a:r>
          <a:endParaRPr lang="en-US" sz="54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focus</a:t>
          </a:r>
          <a:endParaRPr lang="en-US" sz="54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100257</xdr:colOff>
      <xdr:row>183</xdr:row>
      <xdr:rowOff>187499</xdr:rowOff>
    </xdr:from>
    <xdr:to>
      <xdr:col>12</xdr:col>
      <xdr:colOff>366957</xdr:colOff>
      <xdr:row>191</xdr:row>
      <xdr:rowOff>126539</xdr:rowOff>
    </xdr:to>
    <xdr:sp macro="" textlink="">
      <xdr:nvSpPr>
        <xdr:cNvPr id="983" name="DEEP oriented">
          <a:extLst>
            <a:ext uri="{FF2B5EF4-FFF2-40B4-BE49-F238E27FC236}">
              <a16:creationId xmlns:a16="http://schemas.microsoft.com/office/drawing/2014/main" id="{95AF4505-272C-4CB5-AC61-62F225560BBE}"/>
            </a:ext>
          </a:extLst>
        </xdr:cNvPr>
        <xdr:cNvSpPr/>
      </xdr:nvSpPr>
      <xdr:spPr>
        <a:xfrm>
          <a:off x="3193977" y="31673339"/>
          <a:ext cx="2743200" cy="1371600"/>
        </a:xfrm>
        <a:prstGeom prst="rect">
          <a:avLst/>
        </a:prstGeom>
        <a:noFill/>
      </xdr:spPr>
      <xdr:txBody>
        <a:bodyPr spcFirstLastPara="1" wrap="square" lIns="91440" tIns="45720" rIns="91440" bIns="45720" numCol="1">
          <a:prstTxWarp prst="textButton">
            <a:avLst>
              <a:gd name="adj" fmla="val 10900490"/>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spc="30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DEEP</a:t>
          </a:r>
          <a:r>
            <a:rPr lang="en-US" sz="5400" b="1">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focus</a:t>
          </a:r>
        </a:p>
      </xdr:txBody>
    </xdr:sp>
    <xdr:clientData/>
  </xdr:twoCellAnchor>
  <xdr:twoCellAnchor>
    <xdr:from>
      <xdr:col>1</xdr:col>
      <xdr:colOff>7620</xdr:colOff>
      <xdr:row>148</xdr:row>
      <xdr:rowOff>22860</xdr:rowOff>
    </xdr:from>
    <xdr:to>
      <xdr:col>13</xdr:col>
      <xdr:colOff>7620</xdr:colOff>
      <xdr:row>155</xdr:row>
      <xdr:rowOff>167640</xdr:rowOff>
    </xdr:to>
    <xdr:sp macro="" textlink="">
      <xdr:nvSpPr>
        <xdr:cNvPr id="997" name="You believe whatever serves your needs.">
          <a:extLst>
            <a:ext uri="{FF2B5EF4-FFF2-40B4-BE49-F238E27FC236}">
              <a16:creationId xmlns:a16="http://schemas.microsoft.com/office/drawing/2014/main" id="{E727064F-E80F-4ACC-AEB9-DD7CF8784E3E}"/>
            </a:ext>
          </a:extLst>
        </xdr:cNvPr>
        <xdr:cNvSpPr txBox="1">
          <a:spLocks/>
        </xdr:cNvSpPr>
      </xdr:nvSpPr>
      <xdr:spPr>
        <a:xfrm>
          <a:off x="129540" y="32362140"/>
          <a:ext cx="5943600" cy="13716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In anankelogy, this is called the </a:t>
          </a:r>
          <a:r>
            <a:rPr lang="en-US" sz="1200" b="0" i="1">
              <a:solidFill>
                <a:sysClr val="windowText" lastClr="000000"/>
              </a:solidFill>
              <a:latin typeface="Tahoma" panose="020B0604030504040204" pitchFamily="34" charset="0"/>
              <a:ea typeface="Tahoma" panose="020B0604030504040204" pitchFamily="34" charset="0"/>
              <a:cs typeface="Tahoma" panose="020B0604030504040204" pitchFamily="34" charset="0"/>
            </a:rPr>
            <a:t>need-experience funnel</a:t>
          </a: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sees a </a:t>
          </a:r>
          <a:r>
            <a:rPr lang="en-US" sz="12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false comparison </a:t>
          </a: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trying to contrast the</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more common needs shared by liberals and conservatives alike. It sees a </a:t>
          </a:r>
          <a:r>
            <a:rPr lang="en-US" sz="12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false equivalency </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conflating liberal and conservative outlooks to serve these more common needs. </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can remember this need-experience funnel by its accidental acroynm. Can we now all agree that politics is full of CRAP?</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99</xdr:row>
      <xdr:rowOff>60963</xdr:rowOff>
    </xdr:from>
    <xdr:to>
      <xdr:col>14</xdr:col>
      <xdr:colOff>0</xdr:colOff>
      <xdr:row>105</xdr:row>
      <xdr:rowOff>4575</xdr:rowOff>
    </xdr:to>
    <xdr:grpSp>
      <xdr:nvGrpSpPr>
        <xdr:cNvPr id="3" name="Group 2">
          <a:extLst>
            <a:ext uri="{FF2B5EF4-FFF2-40B4-BE49-F238E27FC236}">
              <a16:creationId xmlns:a16="http://schemas.microsoft.com/office/drawing/2014/main" id="{0AC2EE74-FA3E-45BD-A51A-2735B5599500}"/>
            </a:ext>
          </a:extLst>
        </xdr:cNvPr>
        <xdr:cNvGrpSpPr/>
      </xdr:nvGrpSpPr>
      <xdr:grpSpPr>
        <a:xfrm>
          <a:off x="45720" y="20497803"/>
          <a:ext cx="6217920" cy="1429512"/>
          <a:chOff x="91440" y="12268201"/>
          <a:chExt cx="6134100" cy="1464644"/>
        </a:xfrm>
      </xdr:grpSpPr>
      <xdr:sp macro="" textlink="">
        <xdr:nvSpPr>
          <xdr:cNvPr id="992" name="TextBox 991">
            <a:extLst>
              <a:ext uri="{FF2B5EF4-FFF2-40B4-BE49-F238E27FC236}">
                <a16:creationId xmlns:a16="http://schemas.microsoft.com/office/drawing/2014/main" id="{604B2ECB-97E4-4B57-B362-30FA999DE7F7}"/>
              </a:ext>
            </a:extLst>
          </xdr:cNvPr>
          <xdr:cNvSpPr txBox="1"/>
        </xdr:nvSpPr>
        <xdr:spPr>
          <a:xfrm>
            <a:off x="91440" y="12481561"/>
            <a:ext cx="350520" cy="1188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aseline="0">
                <a:latin typeface="Tahoma" panose="020B0604030504040204" pitchFamily="34" charset="0"/>
                <a:ea typeface="Tahoma" panose="020B0604030504040204" pitchFamily="34" charset="0"/>
                <a:cs typeface="Tahoma" panose="020B0604030504040204" pitchFamily="34" charset="0"/>
              </a:rPr>
              <a:t>1.</a:t>
            </a:r>
          </a:p>
          <a:p>
            <a:pPr algn="l"/>
            <a:endPar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lgn="l"/>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2.</a:t>
            </a:r>
          </a:p>
          <a:p>
            <a:pPr algn="l"/>
            <a:endPar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lgn="l"/>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3.</a:t>
            </a:r>
          </a:p>
          <a:p>
            <a:pPr algn="l"/>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998" name="TextBox 997">
            <a:extLst>
              <a:ext uri="{FF2B5EF4-FFF2-40B4-BE49-F238E27FC236}">
                <a16:creationId xmlns:a16="http://schemas.microsoft.com/office/drawing/2014/main" id="{9B45AECD-4C88-4EEC-AFD6-3A37CA7B29DF}"/>
              </a:ext>
            </a:extLst>
          </xdr:cNvPr>
          <xdr:cNvSpPr txBox="1"/>
        </xdr:nvSpPr>
        <xdr:spPr>
          <a:xfrm>
            <a:off x="281940" y="12481561"/>
            <a:ext cx="5943600" cy="125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aseline="0">
                <a:ln>
                  <a:solidFill>
                    <a:schemeClr val="tx1"/>
                  </a:solidFill>
                </a:ln>
                <a:latin typeface="Tahoma" panose="020B0604030504040204" pitchFamily="34" charset="0"/>
                <a:ea typeface="Tahoma" panose="020B0604030504040204" pitchFamily="34" charset="0"/>
                <a:cs typeface="Tahoma" panose="020B0604030504040204" pitchFamily="34" charset="0"/>
              </a:rPr>
              <a:t>Politics favors broad generalizations over your specific needs</a:t>
            </a:r>
            <a:r>
              <a:rPr lang="en-US" sz="1150" baseline="0">
                <a:latin typeface="Tahoma" panose="020B0604030504040204" pitchFamily="34" charset="0"/>
                <a:ea typeface="Tahoma" panose="020B0604030504040204" pitchFamily="34" charset="0"/>
                <a:cs typeface="Tahoma" panose="020B0604030504040204" pitchFamily="34" charset="0"/>
              </a:rPr>
              <a:t>. We become easily polarized over generalizations that poorly fit our specific needs.</a:t>
            </a:r>
          </a:p>
          <a:p>
            <a:pPr marL="0" marR="0" lvl="0" indent="0" algn="l" defTabSz="914400" eaLnBrk="1" fontAlgn="auto" latinLnBrk="0" hangingPunct="1">
              <a:lnSpc>
                <a:spcPct val="100000"/>
              </a:lnSpc>
              <a:spcBef>
                <a:spcPts val="0"/>
              </a:spcBef>
              <a:spcAft>
                <a:spcPts val="0"/>
              </a:spcAft>
              <a:buClrTx/>
              <a:buSzTx/>
              <a:buFontTx/>
              <a:buNone/>
              <a:tabLst/>
              <a:defRPr/>
            </a:pPr>
            <a:r>
              <a:rPr lang="en-US" sz="1150" baseline="0">
                <a:ln>
                  <a:solidFill>
                    <a:schemeClr val="tx1"/>
                  </a:solidFill>
                </a:ln>
                <a:latin typeface="Tahoma" panose="020B0604030504040204" pitchFamily="34" charset="0"/>
                <a:ea typeface="Tahoma" panose="020B0604030504040204" pitchFamily="34" charset="0"/>
                <a:cs typeface="Tahoma" panose="020B0604030504040204" pitchFamily="34" charset="0"/>
              </a:rPr>
              <a:t>Politics shapes legal agreements to address public-facing </a:t>
            </a:r>
            <a:r>
              <a:rPr lang="en-US" sz="115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needs</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We become easily polarized by alienating laws, as they coerce compliance against our priority of needs.</a:t>
            </a:r>
          </a:p>
          <a:p>
            <a:pPr marL="0" marR="0" lvl="0" indent="0" algn="l" defTabSz="914400" eaLnBrk="1" fontAlgn="auto" latinLnBrk="0" hangingPunct="1">
              <a:lnSpc>
                <a:spcPct val="100000"/>
              </a:lnSpc>
              <a:spcBef>
                <a:spcPts val="0"/>
              </a:spcBef>
              <a:spcAft>
                <a:spcPts val="0"/>
              </a:spcAft>
              <a:buClrTx/>
              <a:buSzTx/>
              <a:buFontTx/>
              <a:buNone/>
              <a:tabLst/>
              <a:defRPr/>
            </a:pPr>
            <a:r>
              <a:rPr lang="en-US" sz="115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Politics mitigates between contrasting situationally-prioritized needs</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We become easily polarized by mutual defensiveness toward each other's situational needs.</a:t>
            </a:r>
          </a:p>
          <a:p>
            <a:pPr algn="l"/>
            <a:endParaRPr lang="en-US" sz="115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999" name="TextBox 998">
            <a:extLst>
              <a:ext uri="{FF2B5EF4-FFF2-40B4-BE49-F238E27FC236}">
                <a16:creationId xmlns:a16="http://schemas.microsoft.com/office/drawing/2014/main" id="{5807117C-3986-4880-AA84-BDE5C788BA67}"/>
              </a:ext>
            </a:extLst>
          </xdr:cNvPr>
          <xdr:cNvSpPr txBox="1"/>
        </xdr:nvSpPr>
        <xdr:spPr>
          <a:xfrm>
            <a:off x="99060" y="12268201"/>
            <a:ext cx="6035040" cy="29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This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packs three dynamics fueling polarized politics.</a:t>
            </a:r>
            <a:endParaRPr lang="en-US" sz="120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7620</xdr:colOff>
      <xdr:row>188</xdr:row>
      <xdr:rowOff>68580</xdr:rowOff>
    </xdr:from>
    <xdr:to>
      <xdr:col>6</xdr:col>
      <xdr:colOff>365760</xdr:colOff>
      <xdr:row>194</xdr:row>
      <xdr:rowOff>114300</xdr:rowOff>
    </xdr:to>
    <xdr:sp macro="" textlink="">
      <xdr:nvSpPr>
        <xdr:cNvPr id="1002" name="You believe whatever serves your needs.">
          <a:extLst>
            <a:ext uri="{FF2B5EF4-FFF2-40B4-BE49-F238E27FC236}">
              <a16:creationId xmlns:a16="http://schemas.microsoft.com/office/drawing/2014/main" id="{B23DD624-29F5-40F4-9D9B-7C42794733B8}"/>
            </a:ext>
          </a:extLst>
        </xdr:cNvPr>
        <xdr:cNvSpPr txBox="1">
          <a:spLocks/>
        </xdr:cNvSpPr>
      </xdr:nvSpPr>
      <xdr:spPr>
        <a:xfrm>
          <a:off x="129540" y="32461200"/>
          <a:ext cx="2834640" cy="10972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If your </a:t>
          </a:r>
          <a:r>
            <a:rPr lang="en-US" sz="1050" b="0" i="1">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self-needs</a:t>
          </a: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resolve</a:t>
          </a:r>
          <a:r>
            <a:rPr lang="en-US" sz="105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more than your </a:t>
          </a:r>
          <a:r>
            <a:rPr lang="en-US" sz="1050" b="0" i="1" baseline="0">
              <a:ln>
                <a:solidFill>
                  <a:srgbClr val="2D143C"/>
                </a:solidFill>
              </a:ln>
              <a:solidFill>
                <a:srgbClr val="2D143C"/>
              </a:solidFill>
              <a:latin typeface="Tahoma" panose="020B0604030504040204" pitchFamily="34" charset="0"/>
              <a:ea typeface="Tahoma" panose="020B0604030504040204" pitchFamily="34" charset="0"/>
              <a:cs typeface="Tahoma" panose="020B0604030504040204" pitchFamily="34" charset="0"/>
            </a:rPr>
            <a:t>social-needs</a:t>
          </a: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a:t>
          </a:r>
          <a:r>
            <a:rPr lang="en-US" sz="105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tend to </a:t>
          </a:r>
          <a:r>
            <a:rPr lang="en-US" sz="105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focus wide</a:t>
          </a:r>
          <a:r>
            <a:rPr lang="en-US" sz="105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 naturally focus more toward the needs of the disadvantaged. You yearn for inclusiveness, for what we can do more for each other, and for social equality for better lives.</a:t>
          </a:r>
          <a:endPar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137160</xdr:colOff>
      <xdr:row>188</xdr:row>
      <xdr:rowOff>68580</xdr:rowOff>
    </xdr:from>
    <xdr:to>
      <xdr:col>13</xdr:col>
      <xdr:colOff>0</xdr:colOff>
      <xdr:row>194</xdr:row>
      <xdr:rowOff>114300</xdr:rowOff>
    </xdr:to>
    <xdr:sp macro="" textlink="">
      <xdr:nvSpPr>
        <xdr:cNvPr id="1003" name="You believe whatever serves your needs.">
          <a:extLst>
            <a:ext uri="{FF2B5EF4-FFF2-40B4-BE49-F238E27FC236}">
              <a16:creationId xmlns:a16="http://schemas.microsoft.com/office/drawing/2014/main" id="{02B06325-218A-49E3-A883-CB2394BE1D92}"/>
            </a:ext>
          </a:extLst>
        </xdr:cNvPr>
        <xdr:cNvSpPr txBox="1">
          <a:spLocks/>
        </xdr:cNvSpPr>
      </xdr:nvSpPr>
      <xdr:spPr>
        <a:xfrm>
          <a:off x="3230880" y="32461200"/>
          <a:ext cx="2834640" cy="10972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If your </a:t>
          </a:r>
          <a:r>
            <a:rPr lang="en-US" sz="1050" b="0" i="1">
              <a:ln>
                <a:solidFill>
                  <a:srgbClr val="2D143C"/>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resolve more than your </a:t>
          </a:r>
          <a:r>
            <a:rPr lang="en-US" sz="1050" b="0" i="1">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self-needs</a:t>
          </a:r>
          <a:r>
            <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a:t>
          </a:r>
          <a:r>
            <a:rPr lang="en-US" sz="105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tend to </a:t>
          </a:r>
          <a:r>
            <a:rPr lang="en-US" sz="105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focus deep</a:t>
          </a:r>
          <a:r>
            <a:rPr lang="en-US" sz="105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 naturally focus more towards the needs of the resourceful. You yearn for cohesiveness, for what we can do more for ourselves, and for personal responsibility for better lives.</a:t>
          </a:r>
          <a:endParaRPr lang="en-US" sz="105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22860</xdr:colOff>
      <xdr:row>194</xdr:row>
      <xdr:rowOff>152400</xdr:rowOff>
    </xdr:from>
    <xdr:to>
      <xdr:col>12</xdr:col>
      <xdr:colOff>441960</xdr:colOff>
      <xdr:row>196</xdr:row>
      <xdr:rowOff>76200</xdr:rowOff>
    </xdr:to>
    <xdr:sp macro="" textlink="">
      <xdr:nvSpPr>
        <xdr:cNvPr id="1004" name="You believe whatever serves your needs.">
          <a:extLst>
            <a:ext uri="{FF2B5EF4-FFF2-40B4-BE49-F238E27FC236}">
              <a16:creationId xmlns:a16="http://schemas.microsoft.com/office/drawing/2014/main" id="{F272666F-7521-4910-B4F0-02EFBD1051C0}"/>
            </a:ext>
          </a:extLst>
        </xdr:cNvPr>
        <xdr:cNvSpPr txBox="1">
          <a:spLocks/>
        </xdr:cNvSpPr>
      </xdr:nvSpPr>
      <xdr:spPr>
        <a:xfrm>
          <a:off x="144780" y="33596580"/>
          <a:ext cx="5867400" cy="27432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050" b="0" spc="-1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Your situation first focuses your needs. Your</a:t>
          </a:r>
          <a:r>
            <a:rPr lang="en-US" sz="1050" b="0" spc="-1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politics arrive after, to give them shared expression.</a:t>
          </a:r>
          <a:endParaRPr lang="en-US" sz="1050" b="0" spc="-1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228600</xdr:colOff>
      <xdr:row>273</xdr:row>
      <xdr:rowOff>15240</xdr:rowOff>
    </xdr:from>
    <xdr:to>
      <xdr:col>12</xdr:col>
      <xdr:colOff>487680</xdr:colOff>
      <xdr:row>285</xdr:row>
      <xdr:rowOff>152400</xdr:rowOff>
    </xdr:to>
    <xdr:grpSp>
      <xdr:nvGrpSpPr>
        <xdr:cNvPr id="1006" name="Group 1005">
          <a:extLst>
            <a:ext uri="{FF2B5EF4-FFF2-40B4-BE49-F238E27FC236}">
              <a16:creationId xmlns:a16="http://schemas.microsoft.com/office/drawing/2014/main" id="{3FDD44CC-13C6-487D-A244-BEB498AE771A}"/>
            </a:ext>
          </a:extLst>
        </xdr:cNvPr>
        <xdr:cNvGrpSpPr/>
      </xdr:nvGrpSpPr>
      <xdr:grpSpPr>
        <a:xfrm>
          <a:off x="3863340" y="59938920"/>
          <a:ext cx="2270760" cy="2240280"/>
          <a:chOff x="7452360" y="100683060"/>
          <a:chExt cx="2240280" cy="2240280"/>
        </a:xfrm>
      </xdr:grpSpPr>
      <xdr:sp macro="" textlink="">
        <xdr:nvSpPr>
          <xdr:cNvPr id="1007" name="Oval 1006">
            <a:extLst>
              <a:ext uri="{FF2B5EF4-FFF2-40B4-BE49-F238E27FC236}">
                <a16:creationId xmlns:a16="http://schemas.microsoft.com/office/drawing/2014/main" id="{CE622639-498A-4BA6-A0F2-FFC0E32486BF}"/>
              </a:ext>
            </a:extLst>
          </xdr:cNvPr>
          <xdr:cNvSpPr>
            <a:spLocks noChangeAspect="1"/>
          </xdr:cNvSpPr>
        </xdr:nvSpPr>
        <xdr:spPr>
          <a:xfrm>
            <a:off x="7452360" y="100683060"/>
            <a:ext cx="2240280" cy="2240280"/>
          </a:xfrm>
          <a:prstGeom prst="ellipse">
            <a:avLst/>
          </a:prstGeom>
          <a:gradFill flip="none" rotWithShape="1">
            <a:gsLst>
              <a:gs pos="79000">
                <a:srgbClr val="4B1E64">
                  <a:shade val="30000"/>
                  <a:satMod val="115000"/>
                </a:srgbClr>
              </a:gs>
              <a:gs pos="0">
                <a:srgbClr val="F0CDFF"/>
              </a:gs>
              <a:gs pos="100000">
                <a:srgbClr val="7030A0"/>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8" name="Oval 1007">
            <a:extLst>
              <a:ext uri="{FF2B5EF4-FFF2-40B4-BE49-F238E27FC236}">
                <a16:creationId xmlns:a16="http://schemas.microsoft.com/office/drawing/2014/main" id="{004AE7F1-40B8-4FC6-9E2A-F4A886EED7EC}"/>
              </a:ext>
            </a:extLst>
          </xdr:cNvPr>
          <xdr:cNvSpPr>
            <a:spLocks noChangeAspect="1"/>
          </xdr:cNvSpPr>
        </xdr:nvSpPr>
        <xdr:spPr>
          <a:xfrm rot="328935">
            <a:off x="7744972" y="100985088"/>
            <a:ext cx="1645920" cy="1645920"/>
          </a:xfrm>
          <a:prstGeom prst="ellipse">
            <a:avLst/>
          </a:prstGeom>
          <a:gradFill>
            <a:gsLst>
              <a:gs pos="0">
                <a:srgbClr val="D2FFE6"/>
              </a:gs>
              <a:gs pos="100000">
                <a:srgbClr val="96FFC8"/>
              </a:gs>
            </a:gsLst>
            <a:path path="circle">
              <a:fillToRect l="50000" t="50000" r="50000" b="50000"/>
            </a:path>
          </a:gra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sp macro="" textlink="">
        <xdr:nvSpPr>
          <xdr:cNvPr id="1009" name="Rectangle 1008">
            <a:extLst>
              <a:ext uri="{FF2B5EF4-FFF2-40B4-BE49-F238E27FC236}">
                <a16:creationId xmlns:a16="http://schemas.microsoft.com/office/drawing/2014/main" id="{7A2D3D9B-BD0F-4BA6-B305-39A0416AB422}"/>
              </a:ext>
            </a:extLst>
          </xdr:cNvPr>
          <xdr:cNvSpPr>
            <a:spLocks noChangeAspect="1"/>
          </xdr:cNvSpPr>
        </xdr:nvSpPr>
        <xdr:spPr>
          <a:xfrm rot="16200000">
            <a:off x="7907694" y="101139770"/>
            <a:ext cx="1325880" cy="1325880"/>
          </a:xfrm>
          <a:prstGeom prst="rect">
            <a:avLst/>
          </a:prstGeom>
          <a:noFill/>
        </xdr:spPr>
        <xdr:txBody>
          <a:bodyPr wrap="none" lIns="91440" tIns="45720" rIns="91440" bIns="45720">
            <a:prstTxWarp prst="textCircle">
              <a:avLst>
                <a:gd name="adj" fmla="val 12144837"/>
              </a:avLst>
            </a:prstTxWarp>
            <a:noAutofit/>
            <a:scene3d>
              <a:camera prst="orthographicFront"/>
              <a:lightRig rig="threePt" dir="t"/>
            </a:scene3d>
            <a:sp3d extrusionH="57150">
              <a:bevelT w="50800" h="38100" prst="riblet"/>
            </a:sp3d>
          </a:bodyPr>
          <a:lstStyle/>
          <a:p>
            <a:pPr algn="ctr"/>
            <a:r>
              <a:rPr lang="en-US" sz="1800" b="1" cap="none" spc="0">
                <a:ln w="0">
                  <a:solidFill>
                    <a:srgbClr val="C00000"/>
                  </a:solidFill>
                </a:ln>
                <a:solidFill>
                  <a:srgbClr val="C80000"/>
                </a:solidFill>
                <a:effectLst>
                  <a:glow rad="12700">
                    <a:schemeClr val="bg1">
                      <a:alpha val="65000"/>
                    </a:schemeClr>
                  </a:glow>
                  <a:outerShdw blurRad="25400" dir="5400000" sx="102000" sy="102000" algn="ctr" rotWithShape="0">
                    <a:prstClr val="black"/>
                  </a:outerShdw>
                </a:effectLst>
                <a:latin typeface="Arial Black" panose="020B0A04020102020204" pitchFamily="34" charset="0"/>
              </a:rPr>
              <a:t>YOUR VULNERABLY FELT NEEDS</a:t>
            </a:r>
          </a:p>
        </xdr:txBody>
      </xdr:sp>
      <xdr:sp macro="" textlink="">
        <xdr:nvSpPr>
          <xdr:cNvPr id="1010" name="Rectangle 1009">
            <a:extLst>
              <a:ext uri="{FF2B5EF4-FFF2-40B4-BE49-F238E27FC236}">
                <a16:creationId xmlns:a16="http://schemas.microsoft.com/office/drawing/2014/main" id="{3178B7CF-9E18-4047-AFAB-67D226522AAE}"/>
              </a:ext>
            </a:extLst>
          </xdr:cNvPr>
          <xdr:cNvSpPr>
            <a:spLocks noChangeAspect="1"/>
          </xdr:cNvSpPr>
        </xdr:nvSpPr>
        <xdr:spPr>
          <a:xfrm rot="16200000">
            <a:off x="7649649" y="100882915"/>
            <a:ext cx="1828800" cy="1828800"/>
          </a:xfrm>
          <a:prstGeom prst="rect">
            <a:avLst/>
          </a:prstGeom>
          <a:noFill/>
        </xdr:spPr>
        <xdr:txBody>
          <a:bodyPr wrap="none" lIns="91440" tIns="45720" rIns="91440" bIns="45720">
            <a:prstTxWarp prst="textCircle">
              <a:avLst>
                <a:gd name="adj" fmla="val 11057429"/>
              </a:avLst>
            </a:prstTxWarp>
            <a:noAutofit/>
          </a:bodyPr>
          <a:lstStyle/>
          <a:p>
            <a:pPr algn="ctr"/>
            <a:r>
              <a:rPr lang="en-US" sz="1800" b="0" cap="none" spc="0">
                <a:ln w="0">
                  <a:solidFill>
                    <a:schemeClr val="bg1"/>
                  </a:solidFill>
                </a:ln>
                <a:solidFill>
                  <a:schemeClr val="bg1"/>
                </a:solidFill>
                <a:effectLst>
                  <a:glow rad="25400">
                    <a:srgbClr val="7030A0"/>
                  </a:glow>
                  <a:outerShdw blurRad="25400" dist="12700" dir="5400000" algn="tl" rotWithShape="0">
                    <a:schemeClr val="dk1"/>
                  </a:outerShdw>
                </a:effectLst>
                <a:latin typeface="Arial Black" panose="020B0A04020102020204" pitchFamily="34" charset="0"/>
              </a:rPr>
              <a:t>YOUR GUARDED POLITICAL OPINIONS</a:t>
            </a:r>
          </a:p>
        </xdr:txBody>
      </xdr:sp>
    </xdr:grpSp>
    <xdr:clientData/>
  </xdr:twoCellAnchor>
  <xdr:twoCellAnchor>
    <xdr:from>
      <xdr:col>0</xdr:col>
      <xdr:colOff>43148</xdr:colOff>
      <xdr:row>288</xdr:row>
      <xdr:rowOff>1</xdr:rowOff>
    </xdr:from>
    <xdr:to>
      <xdr:col>12</xdr:col>
      <xdr:colOff>346043</xdr:colOff>
      <xdr:row>289</xdr:row>
      <xdr:rowOff>160020</xdr:rowOff>
    </xdr:to>
    <xdr:sp macro="" textlink="">
      <xdr:nvSpPr>
        <xdr:cNvPr id="1012" name="TextBox 1011">
          <a:extLst>
            <a:ext uri="{FF2B5EF4-FFF2-40B4-BE49-F238E27FC236}">
              <a16:creationId xmlns:a16="http://schemas.microsoft.com/office/drawing/2014/main" id="{4DAADC14-8B95-4055-80FA-9B58B91AD13D}"/>
            </a:ext>
          </a:extLst>
        </xdr:cNvPr>
        <xdr:cNvSpPr txBox="1"/>
      </xdr:nvSpPr>
      <xdr:spPr>
        <a:xfrm>
          <a:off x="43148" y="60759976"/>
          <a:ext cx="5760720" cy="321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a:latin typeface="Tahoma" panose="020B0604030504040204" pitchFamily="34" charset="0"/>
              <a:ea typeface="Tahoma" panose="020B0604030504040204" pitchFamily="34" charset="0"/>
              <a:cs typeface="Tahoma" panose="020B0604030504040204" pitchFamily="34" charset="0"/>
            </a:rPr>
            <a:t>Let's understand others as</a:t>
          </a:r>
          <a:r>
            <a:rPr lang="en-US" sz="1400" b="1" baseline="0">
              <a:latin typeface="Tahoma" panose="020B0604030504040204" pitchFamily="34" charset="0"/>
              <a:ea typeface="Tahoma" panose="020B0604030504040204" pitchFamily="34" charset="0"/>
              <a:cs typeface="Tahoma" panose="020B0604030504040204" pitchFamily="34" charset="0"/>
            </a:rPr>
            <a:t> we expect others to understand us</a:t>
          </a:r>
          <a:r>
            <a:rPr lang="en-US" sz="1400" b="1">
              <a:latin typeface="Tahoma" panose="020B0604030504040204" pitchFamily="34" charset="0"/>
              <a:ea typeface="Tahoma" panose="020B0604030504040204" pitchFamily="34" charset="0"/>
              <a:cs typeface="Tahoma" panose="020B0604030504040204" pitchFamily="34" charset="0"/>
            </a:rPr>
            <a:t>. </a:t>
          </a:r>
          <a:endParaRPr lang="en-US" sz="1200" b="1"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15240</xdr:colOff>
      <xdr:row>372</xdr:row>
      <xdr:rowOff>129540</xdr:rowOff>
    </xdr:from>
    <xdr:to>
      <xdr:col>12</xdr:col>
      <xdr:colOff>438150</xdr:colOff>
      <xdr:row>388</xdr:row>
      <xdr:rowOff>60969</xdr:rowOff>
    </xdr:to>
    <xdr:grpSp>
      <xdr:nvGrpSpPr>
        <xdr:cNvPr id="43" name="Group 42">
          <a:extLst>
            <a:ext uri="{FF2B5EF4-FFF2-40B4-BE49-F238E27FC236}">
              <a16:creationId xmlns:a16="http://schemas.microsoft.com/office/drawing/2014/main" id="{97D6DA96-D441-412B-9FDD-3C7CEEEFBAB8}"/>
            </a:ext>
          </a:extLst>
        </xdr:cNvPr>
        <xdr:cNvGrpSpPr/>
      </xdr:nvGrpSpPr>
      <xdr:grpSpPr>
        <a:xfrm>
          <a:off x="129540" y="77830680"/>
          <a:ext cx="5955030" cy="2727969"/>
          <a:chOff x="137160" y="69364860"/>
          <a:chExt cx="5871210" cy="2727969"/>
        </a:xfrm>
      </xdr:grpSpPr>
      <xdr:sp macro="" textlink="">
        <xdr:nvSpPr>
          <xdr:cNvPr id="860" name="WIDE oriented">
            <a:extLst>
              <a:ext uri="{FF2B5EF4-FFF2-40B4-BE49-F238E27FC236}">
                <a16:creationId xmlns:a16="http://schemas.microsoft.com/office/drawing/2014/main" id="{00000000-0008-0000-0000-00005C030000}"/>
              </a:ext>
            </a:extLst>
          </xdr:cNvPr>
          <xdr:cNvSpPr/>
        </xdr:nvSpPr>
        <xdr:spPr>
          <a:xfrm>
            <a:off x="144780" y="69364860"/>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WIDE</a:t>
            </a:r>
            <a:endParaRPr lang="en-US" sz="54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oriented</a:t>
            </a:r>
            <a:endParaRPr lang="en-US" sz="54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861" name="DEEP oriented">
            <a:extLst>
              <a:ext uri="{FF2B5EF4-FFF2-40B4-BE49-F238E27FC236}">
                <a16:creationId xmlns:a16="http://schemas.microsoft.com/office/drawing/2014/main" id="{00000000-0008-0000-0000-00005D030000}"/>
              </a:ext>
            </a:extLst>
          </xdr:cNvPr>
          <xdr:cNvSpPr/>
        </xdr:nvSpPr>
        <xdr:spPr>
          <a:xfrm>
            <a:off x="3262557" y="69369479"/>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spc="30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DEEP</a:t>
            </a:r>
            <a:r>
              <a:rPr lang="en-US" sz="5400" b="1">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oriented</a:t>
            </a:r>
          </a:p>
        </xdr:txBody>
      </xdr:sp>
      <xdr:grpSp>
        <xdr:nvGrpSpPr>
          <xdr:cNvPr id="1250" name="Group 1249">
            <a:extLst>
              <a:ext uri="{FF2B5EF4-FFF2-40B4-BE49-F238E27FC236}">
                <a16:creationId xmlns:a16="http://schemas.microsoft.com/office/drawing/2014/main" id="{CA65E187-5B04-4ABF-9CFF-72BBF26BFF31}"/>
              </a:ext>
            </a:extLst>
          </xdr:cNvPr>
          <xdr:cNvGrpSpPr/>
        </xdr:nvGrpSpPr>
        <xdr:grpSpPr>
          <a:xfrm>
            <a:off x="137160" y="70264029"/>
            <a:ext cx="2743200" cy="1828800"/>
            <a:chOff x="167640" y="48415786"/>
            <a:chExt cx="2743200" cy="1977081"/>
          </a:xfrm>
        </xdr:grpSpPr>
        <xdr:grpSp>
          <xdr:nvGrpSpPr>
            <xdr:cNvPr id="1251" name="Group 1250">
              <a:extLst>
                <a:ext uri="{FF2B5EF4-FFF2-40B4-BE49-F238E27FC236}">
                  <a16:creationId xmlns:a16="http://schemas.microsoft.com/office/drawing/2014/main" id="{F38B70EE-8336-48B0-A0E2-D615A323F203}"/>
                </a:ext>
              </a:extLst>
            </xdr:cNvPr>
            <xdr:cNvGrpSpPr>
              <a:grpSpLocks noChangeAspect="1"/>
            </xdr:cNvGrpSpPr>
          </xdr:nvGrpSpPr>
          <xdr:grpSpPr>
            <a:xfrm>
              <a:off x="167640" y="48415786"/>
              <a:ext cx="2743200" cy="1977081"/>
              <a:chOff x="0" y="-1"/>
              <a:chExt cx="3200400" cy="2240695"/>
            </a:xfrm>
          </xdr:grpSpPr>
          <xdr:sp macro="" textlink="">
            <xdr:nvSpPr>
              <xdr:cNvPr id="1256" name="Rectangle 1255">
                <a:extLst>
                  <a:ext uri="{FF2B5EF4-FFF2-40B4-BE49-F238E27FC236}">
                    <a16:creationId xmlns:a16="http://schemas.microsoft.com/office/drawing/2014/main" id="{B9132851-7771-44E2-BCFD-C71461202F57}"/>
                  </a:ext>
                </a:extLst>
              </xdr:cNvPr>
              <xdr:cNvSpPr/>
            </xdr:nvSpPr>
            <xdr:spPr>
              <a:xfrm>
                <a:off x="0" y="-1"/>
                <a:ext cx="3200400" cy="2240695"/>
              </a:xfrm>
              <a:prstGeom prst="rect">
                <a:avLst/>
              </a:prstGeom>
              <a:solidFill>
                <a:srgbClr val="C2DAF0">
                  <a:alpha val="84706"/>
                </a:srgbClr>
              </a:solidFill>
              <a:ln w="28575">
                <a:solidFill>
                  <a:srgbClr val="0070C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1257" name="Group 1256">
                <a:extLst>
                  <a:ext uri="{FF2B5EF4-FFF2-40B4-BE49-F238E27FC236}">
                    <a16:creationId xmlns:a16="http://schemas.microsoft.com/office/drawing/2014/main" id="{E45F6C81-75A9-4025-81D5-04D4E77A5632}"/>
                  </a:ext>
                </a:extLst>
              </xdr:cNvPr>
              <xdr:cNvGrpSpPr/>
            </xdr:nvGrpSpPr>
            <xdr:grpSpPr>
              <a:xfrm>
                <a:off x="88900" y="99060"/>
                <a:ext cx="1112520" cy="1371600"/>
                <a:chOff x="-124460" y="0"/>
                <a:chExt cx="1112520" cy="1371600"/>
              </a:xfrm>
            </xdr:grpSpPr>
            <xdr:sp macro="" textlink="">
              <xdr:nvSpPr>
                <xdr:cNvPr id="1258" name="Rectangle 1257">
                  <a:extLst>
                    <a:ext uri="{FF2B5EF4-FFF2-40B4-BE49-F238E27FC236}">
                      <a16:creationId xmlns:a16="http://schemas.microsoft.com/office/drawing/2014/main" id="{F669167F-B296-4700-B7CB-F9870939C875}"/>
                    </a:ext>
                  </a:extLst>
                </xdr:cNvPr>
                <xdr:cNvSpPr/>
              </xdr:nvSpPr>
              <xdr:spPr>
                <a:xfrm>
                  <a:off x="-124460" y="0"/>
                  <a:ext cx="457200" cy="1371600"/>
                </a:xfrm>
                <a:prstGeom prst="rect">
                  <a:avLst/>
                </a:prstGeom>
                <a:gradFill>
                  <a:gsLst>
                    <a:gs pos="0">
                      <a:schemeClr val="accent4">
                        <a:lumMod val="20000"/>
                        <a:lumOff val="80000"/>
                      </a:schemeClr>
                    </a:gs>
                    <a:gs pos="69000">
                      <a:schemeClr val="accent4">
                        <a:lumMod val="20000"/>
                        <a:lumOff val="80000"/>
                      </a:schemeClr>
                    </a:gs>
                    <a:gs pos="7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259" name="Rectangle 1258">
                  <a:extLst>
                    <a:ext uri="{FF2B5EF4-FFF2-40B4-BE49-F238E27FC236}">
                      <a16:creationId xmlns:a16="http://schemas.microsoft.com/office/drawing/2014/main" id="{0A88F80D-623C-4744-BDBB-96CA3018FE1F}"/>
                    </a:ext>
                  </a:extLst>
                </xdr:cNvPr>
                <xdr:cNvSpPr/>
              </xdr:nvSpPr>
              <xdr:spPr>
                <a:xfrm>
                  <a:off x="530860" y="0"/>
                  <a:ext cx="457200" cy="1371600"/>
                </a:xfrm>
                <a:prstGeom prst="rect">
                  <a:avLst/>
                </a:prstGeom>
                <a:gradFill>
                  <a:gsLst>
                    <a:gs pos="0">
                      <a:schemeClr val="accent4">
                        <a:lumMod val="20000"/>
                        <a:lumOff val="80000"/>
                      </a:schemeClr>
                    </a:gs>
                    <a:gs pos="79000">
                      <a:schemeClr val="accent4">
                        <a:lumMod val="20000"/>
                        <a:lumOff val="80000"/>
                      </a:schemeClr>
                    </a:gs>
                    <a:gs pos="80000">
                      <a:srgbClr val="F0CDFF"/>
                    </a:gs>
                    <a:gs pos="100000">
                      <a:srgbClr val="D7B9FF"/>
                    </a:gs>
                  </a:gsLst>
                  <a:lin ang="5400000" scaled="1"/>
                </a:gradFill>
                <a:ln>
                  <a:solidFill>
                    <a:srgbClr val="7030A0"/>
                  </a:solidFill>
                </a:ln>
                <a:effectLst>
                  <a:glow rad="63500">
                    <a:schemeClr val="accent5">
                      <a:satMod val="175000"/>
                      <a:alpha val="40000"/>
                    </a:schemeClr>
                  </a:glow>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1260" name="Straight Connector 1259">
                  <a:extLst>
                    <a:ext uri="{FF2B5EF4-FFF2-40B4-BE49-F238E27FC236}">
                      <a16:creationId xmlns:a16="http://schemas.microsoft.com/office/drawing/2014/main" id="{075AC03B-13EE-4EA6-AAB1-FEEDBD90AD7F}"/>
                    </a:ext>
                  </a:extLst>
                </xdr:cNvPr>
                <xdr:cNvCxnSpPr/>
              </xdr:nvCxnSpPr>
              <xdr:spPr>
                <a:xfrm flipH="1" flipV="1">
                  <a:off x="332740" y="968564"/>
                  <a:ext cx="198120" cy="129740"/>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52" name="TextBox 1251">
              <a:extLst>
                <a:ext uri="{FF2B5EF4-FFF2-40B4-BE49-F238E27FC236}">
                  <a16:creationId xmlns:a16="http://schemas.microsoft.com/office/drawing/2014/main" id="{5C34CEEB-F599-45BA-BF53-F41AD834276F}"/>
                </a:ext>
              </a:extLst>
            </xdr:cNvPr>
            <xdr:cNvSpPr txBox="1"/>
          </xdr:nvSpPr>
          <xdr:spPr>
            <a:xfrm>
              <a:off x="228600" y="48626516"/>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1253" name="TextBox 1252">
              <a:extLst>
                <a:ext uri="{FF2B5EF4-FFF2-40B4-BE49-F238E27FC236}">
                  <a16:creationId xmlns:a16="http://schemas.microsoft.com/office/drawing/2014/main" id="{6712C815-22D9-4089-8431-6CD21765133F}"/>
                </a:ext>
              </a:extLst>
            </xdr:cNvPr>
            <xdr:cNvSpPr txBox="1"/>
          </xdr:nvSpPr>
          <xdr:spPr>
            <a:xfrm>
              <a:off x="792480" y="48626516"/>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1254" name="TextBox 1253">
              <a:extLst>
                <a:ext uri="{FF2B5EF4-FFF2-40B4-BE49-F238E27FC236}">
                  <a16:creationId xmlns:a16="http://schemas.microsoft.com/office/drawing/2014/main" id="{2C377EB1-1A8D-4EF0-9A7B-00E4B2B15427}"/>
                </a:ext>
              </a:extLst>
            </xdr:cNvPr>
            <xdr:cNvSpPr txBox="1"/>
          </xdr:nvSpPr>
          <xdr:spPr>
            <a:xfrm>
              <a:off x="1333500" y="49096072"/>
              <a:ext cx="141732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b="0" i="0">
                  <a:latin typeface="Arial Narrow" panose="020B0606020202030204" pitchFamily="34" charset="0"/>
                </a:rPr>
                <a:t>Your</a:t>
              </a:r>
              <a:r>
                <a:rPr lang="en-US" sz="1000" baseline="0">
                  <a:latin typeface="Arial Narrow" panose="020B0606020202030204" pitchFamily="34" charset="0"/>
                </a:rPr>
                <a:t> relatively more </a:t>
              </a:r>
              <a:r>
                <a:rPr lang="en-US" sz="1000">
                  <a:latin typeface="Arial Narrow" panose="020B0606020202030204" pitchFamily="34" charset="0"/>
                </a:rPr>
                <a:t>resolved </a:t>
              </a:r>
              <a:r>
                <a:rPr lang="en-US" sz="1000" b="1" i="1">
                  <a:latin typeface="Arial Narrow" panose="020B0606020202030204" pitchFamily="34" charset="0"/>
                </a:rPr>
                <a:t>self-needs</a:t>
              </a:r>
              <a:r>
                <a:rPr lang="en-US" sz="1000">
                  <a:latin typeface="Arial Narrow" panose="020B0606020202030204" pitchFamily="34" charset="0"/>
                </a:rPr>
                <a:t> </a:t>
              </a:r>
              <a:r>
                <a:rPr lang="en-US" sz="1000" b="1">
                  <a:latin typeface="Arial Narrow" panose="020B0606020202030204" pitchFamily="34" charset="0"/>
                </a:rPr>
                <a:t>prioritize</a:t>
              </a:r>
              <a:r>
                <a:rPr lang="en-US" sz="1000">
                  <a:latin typeface="Arial Narrow" panose="020B0606020202030204" pitchFamily="34" charset="0"/>
                </a:rPr>
                <a:t> your defenses to remain painless.</a:t>
              </a:r>
            </a:p>
          </xdr:txBody>
        </xdr:sp>
        <xdr:sp macro="" textlink="">
          <xdr:nvSpPr>
            <xdr:cNvPr id="1255" name="TextBox 1254">
              <a:extLst>
                <a:ext uri="{FF2B5EF4-FFF2-40B4-BE49-F238E27FC236}">
                  <a16:creationId xmlns:a16="http://schemas.microsoft.com/office/drawing/2014/main" id="{0B95F461-9ED4-4919-BD94-B70E6DDCBCF1}"/>
                </a:ext>
              </a:extLst>
            </xdr:cNvPr>
            <xdr:cNvSpPr txBox="1"/>
          </xdr:nvSpPr>
          <xdr:spPr>
            <a:xfrm>
              <a:off x="1318260" y="48494710"/>
              <a:ext cx="141732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0" i="0">
                  <a:latin typeface="Arial Narrow" panose="020B0606020202030204" pitchFamily="34" charset="0"/>
                </a:rPr>
                <a:t>Your</a:t>
              </a:r>
              <a:r>
                <a:rPr lang="en-US" sz="1100" baseline="0">
                  <a:latin typeface="Arial Narrow" panose="020B0606020202030204" pitchFamily="34" charset="0"/>
                </a:rPr>
                <a:t> less</a:t>
              </a:r>
              <a:r>
                <a:rPr lang="en-US" sz="1100">
                  <a:latin typeface="Arial Narrow" panose="020B0606020202030204" pitchFamily="34" charset="0"/>
                </a:rPr>
                <a:t> resolved </a:t>
              </a:r>
              <a:r>
                <a:rPr lang="en-US" sz="1100" b="1" i="1" spc="-30" baseline="0">
                  <a:latin typeface="Arial Narrow" panose="020B0606020202030204" pitchFamily="34" charset="0"/>
                </a:rPr>
                <a:t>social-needs</a:t>
              </a:r>
              <a:r>
                <a:rPr lang="en-US" sz="1100" spc="-30" baseline="0">
                  <a:latin typeface="Arial Narrow" panose="020B0606020202030204" pitchFamily="34" charset="0"/>
                </a:rPr>
                <a:t> </a:t>
              </a:r>
              <a:r>
                <a:rPr lang="en-US" sz="1100" b="1" spc="-30" baseline="0">
                  <a:latin typeface="Arial Narrow" panose="020B0606020202030204" pitchFamily="34" charset="0"/>
                </a:rPr>
                <a:t>prioritize</a:t>
              </a:r>
              <a:r>
                <a:rPr lang="en-US" sz="1100" spc="-30" baseline="0">
                  <a:latin typeface="Arial Narrow" panose="020B0606020202030204" pitchFamily="34" charset="0"/>
                </a:rPr>
                <a:t> your beliefs and actions for their relief.</a:t>
              </a:r>
            </a:p>
          </xdr:txBody>
        </xdr:sp>
        <xdr:sp macro="" textlink="">
          <xdr:nvSpPr>
            <xdr:cNvPr id="1272" name="TextBox 1271">
              <a:extLst>
                <a:ext uri="{FF2B5EF4-FFF2-40B4-BE49-F238E27FC236}">
                  <a16:creationId xmlns:a16="http://schemas.microsoft.com/office/drawing/2014/main" id="{714F0ABA-7E25-4CF4-9565-972B7CC985D4}"/>
                </a:ext>
              </a:extLst>
            </xdr:cNvPr>
            <xdr:cNvSpPr txBox="1"/>
          </xdr:nvSpPr>
          <xdr:spPr>
            <a:xfrm>
              <a:off x="213360" y="49766784"/>
              <a:ext cx="260604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panose="020B0604020202020204" pitchFamily="34" charset="0"/>
                  <a:cs typeface="Arial" panose="020B0604020202020204" pitchFamily="34" charset="0"/>
                </a:rPr>
                <a:t>These priorities </a:t>
              </a:r>
              <a:r>
                <a:rPr lang="en-US" sz="1050" b="1" i="1">
                  <a:latin typeface="Arial" panose="020B0604020202020204" pitchFamily="34" charset="0"/>
                  <a:cs typeface="Arial" panose="020B0604020202020204" pitchFamily="34" charset="0"/>
                </a:rPr>
                <a:t>orient</a:t>
              </a:r>
              <a:r>
                <a:rPr lang="en-US" sz="1050" b="0" i="0">
                  <a:latin typeface="Arial" panose="020B0604020202020204" pitchFamily="34" charset="0"/>
                  <a:cs typeface="Arial" panose="020B0604020202020204" pitchFamily="34" charset="0"/>
                </a:rPr>
                <a:t> you toward </a:t>
              </a:r>
              <a:r>
                <a:rPr lang="en-US" sz="1050" b="1" i="0">
                  <a:latin typeface="Arial" panose="020B0604020202020204" pitchFamily="34" charset="0"/>
                  <a:cs typeface="Arial" panose="020B0604020202020204" pitchFamily="34" charset="0"/>
                </a:rPr>
                <a:t>wider</a:t>
              </a:r>
              <a:r>
                <a:rPr lang="en-US" sz="1050" b="0" i="0">
                  <a:latin typeface="Arial" panose="020B0604020202020204" pitchFamily="34" charset="0"/>
                  <a:cs typeface="Arial" panose="020B0604020202020204" pitchFamily="34" charset="0"/>
                </a:rPr>
                <a:t> relating to ease your psychosocial needs. </a:t>
              </a:r>
              <a:r>
                <a:rPr lang="en-US" sz="1050" b="1" i="0">
                  <a:solidFill>
                    <a:schemeClr val="accent5">
                      <a:lumMod val="50000"/>
                    </a:schemeClr>
                  </a:solidFill>
                  <a:effectLst>
                    <a:glow rad="63500">
                      <a:schemeClr val="accent5">
                        <a:lumMod val="20000"/>
                        <a:lumOff val="80000"/>
                      </a:schemeClr>
                    </a:glow>
                  </a:effectLst>
                  <a:latin typeface="Verdana" panose="020B0604030504040204" pitchFamily="34" charset="0"/>
                  <a:ea typeface="Verdana" panose="020B0604030504040204" pitchFamily="34" charset="0"/>
                  <a:cs typeface="Arial" panose="020B0604020202020204" pitchFamily="34" charset="0"/>
                </a:rPr>
                <a:t>Liberalism</a:t>
              </a:r>
              <a:r>
                <a:rPr lang="en-US" sz="1050" b="0" i="0" baseline="0">
                  <a:latin typeface="Arial" panose="020B0604020202020204" pitchFamily="34" charset="0"/>
                  <a:cs typeface="Arial" panose="020B0604020202020204" pitchFamily="34" charset="0"/>
                </a:rPr>
                <a:t> emerged to express it.</a:t>
              </a:r>
              <a:r>
                <a:rPr lang="en-US" sz="1050" b="0" i="0">
                  <a:latin typeface="Arial" panose="020B0604020202020204" pitchFamily="34" charset="0"/>
                  <a:cs typeface="Arial" panose="020B0604020202020204" pitchFamily="34" charset="0"/>
                </a:rPr>
                <a:t> </a:t>
              </a:r>
              <a:endParaRPr lang="en-US" sz="1050">
                <a:latin typeface="Arial" panose="020B0604020202020204" pitchFamily="34" charset="0"/>
                <a:cs typeface="Arial" panose="020B0604020202020204" pitchFamily="34" charset="0"/>
              </a:endParaRPr>
            </a:p>
          </xdr:txBody>
        </xdr:sp>
      </xdr:grpSp>
      <xdr:grpSp>
        <xdr:nvGrpSpPr>
          <xdr:cNvPr id="1261" name="Group 1260">
            <a:extLst>
              <a:ext uri="{FF2B5EF4-FFF2-40B4-BE49-F238E27FC236}">
                <a16:creationId xmlns:a16="http://schemas.microsoft.com/office/drawing/2014/main" id="{C2056BF6-8324-4BCF-BC5E-461EABB6E8A2}"/>
              </a:ext>
            </a:extLst>
          </xdr:cNvPr>
          <xdr:cNvGrpSpPr/>
        </xdr:nvGrpSpPr>
        <xdr:grpSpPr>
          <a:xfrm>
            <a:off x="3268980" y="70264029"/>
            <a:ext cx="2739390" cy="1828800"/>
            <a:chOff x="3299460" y="48415786"/>
            <a:chExt cx="2743200" cy="1977081"/>
          </a:xfrm>
        </xdr:grpSpPr>
        <xdr:grpSp>
          <xdr:nvGrpSpPr>
            <xdr:cNvPr id="1262" name="Group 1261">
              <a:extLst>
                <a:ext uri="{FF2B5EF4-FFF2-40B4-BE49-F238E27FC236}">
                  <a16:creationId xmlns:a16="http://schemas.microsoft.com/office/drawing/2014/main" id="{3BDEB6D2-821D-40E8-A205-C162923FD384}"/>
                </a:ext>
              </a:extLst>
            </xdr:cNvPr>
            <xdr:cNvGrpSpPr>
              <a:grpSpLocks noChangeAspect="1"/>
            </xdr:cNvGrpSpPr>
          </xdr:nvGrpSpPr>
          <xdr:grpSpPr>
            <a:xfrm>
              <a:off x="3299460" y="48415786"/>
              <a:ext cx="2743200" cy="1977081"/>
              <a:chOff x="0" y="-1"/>
              <a:chExt cx="3200400" cy="2240695"/>
            </a:xfrm>
          </xdr:grpSpPr>
          <xdr:sp macro="" textlink="">
            <xdr:nvSpPr>
              <xdr:cNvPr id="1267" name="Rectangle 1266">
                <a:extLst>
                  <a:ext uri="{FF2B5EF4-FFF2-40B4-BE49-F238E27FC236}">
                    <a16:creationId xmlns:a16="http://schemas.microsoft.com/office/drawing/2014/main" id="{AFB22C70-A5BB-42BE-9F46-2B6EC5C21477}"/>
                  </a:ext>
                </a:extLst>
              </xdr:cNvPr>
              <xdr:cNvSpPr/>
            </xdr:nvSpPr>
            <xdr:spPr>
              <a:xfrm>
                <a:off x="0" y="-1"/>
                <a:ext cx="3200400" cy="2240695"/>
              </a:xfrm>
              <a:prstGeom prst="rect">
                <a:avLst/>
              </a:prstGeom>
              <a:solidFill>
                <a:srgbClr val="FFC1C1">
                  <a:alpha val="80000"/>
                </a:srgbClr>
              </a:solidFill>
              <a:ln w="28575">
                <a:solidFill>
                  <a:srgbClr val="C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1268" name="Group 1267">
                <a:extLst>
                  <a:ext uri="{FF2B5EF4-FFF2-40B4-BE49-F238E27FC236}">
                    <a16:creationId xmlns:a16="http://schemas.microsoft.com/office/drawing/2014/main" id="{035B8F4F-A618-4560-BA39-A10B50B946F7}"/>
                  </a:ext>
                </a:extLst>
              </xdr:cNvPr>
              <xdr:cNvGrpSpPr/>
            </xdr:nvGrpSpPr>
            <xdr:grpSpPr>
              <a:xfrm>
                <a:off x="1993832" y="99060"/>
                <a:ext cx="1112521" cy="1371600"/>
                <a:chOff x="1780472" y="0"/>
                <a:chExt cx="1112521" cy="1371600"/>
              </a:xfrm>
            </xdr:grpSpPr>
            <xdr:sp macro="" textlink="">
              <xdr:nvSpPr>
                <xdr:cNvPr id="1269" name="Rectangle 1268">
                  <a:extLst>
                    <a:ext uri="{FF2B5EF4-FFF2-40B4-BE49-F238E27FC236}">
                      <a16:creationId xmlns:a16="http://schemas.microsoft.com/office/drawing/2014/main" id="{2BE9BBD7-C38B-4E7C-812E-B203A510B632}"/>
                    </a:ext>
                  </a:extLst>
                </xdr:cNvPr>
                <xdr:cNvSpPr/>
              </xdr:nvSpPr>
              <xdr:spPr>
                <a:xfrm>
                  <a:off x="1780472" y="0"/>
                  <a:ext cx="457201" cy="1371600"/>
                </a:xfrm>
                <a:prstGeom prst="rect">
                  <a:avLst/>
                </a:prstGeom>
                <a:gradFill>
                  <a:gsLst>
                    <a:gs pos="0">
                      <a:schemeClr val="accent4">
                        <a:lumMod val="20000"/>
                        <a:lumOff val="80000"/>
                      </a:schemeClr>
                    </a:gs>
                    <a:gs pos="79000">
                      <a:schemeClr val="accent4">
                        <a:lumMod val="20000"/>
                        <a:lumOff val="80000"/>
                      </a:schemeClr>
                    </a:gs>
                    <a:gs pos="8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270" name="Rectangle 1269">
                  <a:extLst>
                    <a:ext uri="{FF2B5EF4-FFF2-40B4-BE49-F238E27FC236}">
                      <a16:creationId xmlns:a16="http://schemas.microsoft.com/office/drawing/2014/main" id="{CDC7815C-BC02-4046-8C65-29D530497D2C}"/>
                    </a:ext>
                  </a:extLst>
                </xdr:cNvPr>
                <xdr:cNvSpPr/>
              </xdr:nvSpPr>
              <xdr:spPr>
                <a:xfrm>
                  <a:off x="2435793" y="0"/>
                  <a:ext cx="457200" cy="1371600"/>
                </a:xfrm>
                <a:prstGeom prst="rect">
                  <a:avLst/>
                </a:prstGeom>
                <a:gradFill>
                  <a:gsLst>
                    <a:gs pos="0">
                      <a:schemeClr val="accent4">
                        <a:lumMod val="20000"/>
                        <a:lumOff val="80000"/>
                      </a:schemeClr>
                    </a:gs>
                    <a:gs pos="69000">
                      <a:schemeClr val="accent4">
                        <a:lumMod val="20000"/>
                        <a:lumOff val="80000"/>
                      </a:schemeClr>
                    </a:gs>
                    <a:gs pos="70000">
                      <a:srgbClr val="F0CDFF"/>
                    </a:gs>
                    <a:gs pos="100000">
                      <a:srgbClr val="D7B9FF"/>
                    </a:gs>
                  </a:gsLst>
                  <a:lin ang="5400000" scaled="1"/>
                </a:gradFill>
                <a:ln>
                  <a:solidFill>
                    <a:srgbClr val="7030A0"/>
                  </a:solidFill>
                </a:ln>
                <a:effectLst>
                  <a:glow rad="63500">
                    <a:srgbClr val="FF3C3C">
                      <a:alpha val="40000"/>
                    </a:srgbClr>
                  </a:glow>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1271" name="Straight Connector 1270">
                  <a:extLst>
                    <a:ext uri="{FF2B5EF4-FFF2-40B4-BE49-F238E27FC236}">
                      <a16:creationId xmlns:a16="http://schemas.microsoft.com/office/drawing/2014/main" id="{74A6DBAA-0A5A-4EFF-B557-ABFC62295C40}"/>
                    </a:ext>
                  </a:extLst>
                </xdr:cNvPr>
                <xdr:cNvCxnSpPr/>
              </xdr:nvCxnSpPr>
              <xdr:spPr>
                <a:xfrm flipV="1">
                  <a:off x="2237673" y="967135"/>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63" name="TextBox 1262">
              <a:extLst>
                <a:ext uri="{FF2B5EF4-FFF2-40B4-BE49-F238E27FC236}">
                  <a16:creationId xmlns:a16="http://schemas.microsoft.com/office/drawing/2014/main" id="{7BC67C7F-A2F9-4221-AC00-2ABD33904841}"/>
                </a:ext>
              </a:extLst>
            </xdr:cNvPr>
            <xdr:cNvSpPr txBox="1"/>
          </xdr:nvSpPr>
          <xdr:spPr>
            <a:xfrm>
              <a:off x="5000840" y="48610040"/>
              <a:ext cx="411481"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1264" name="TextBox 1263">
              <a:extLst>
                <a:ext uri="{FF2B5EF4-FFF2-40B4-BE49-F238E27FC236}">
                  <a16:creationId xmlns:a16="http://schemas.microsoft.com/office/drawing/2014/main" id="{4DCC6628-902A-428F-8F2D-6EB9080D5578}"/>
                </a:ext>
              </a:extLst>
            </xdr:cNvPr>
            <xdr:cNvSpPr txBox="1"/>
          </xdr:nvSpPr>
          <xdr:spPr>
            <a:xfrm>
              <a:off x="5564719" y="48610040"/>
              <a:ext cx="411481"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1265" name="TextBox 1264">
              <a:extLst>
                <a:ext uri="{FF2B5EF4-FFF2-40B4-BE49-F238E27FC236}">
                  <a16:creationId xmlns:a16="http://schemas.microsoft.com/office/drawing/2014/main" id="{5CBF58BD-4EB0-4679-8BBF-896B9AA79B3C}"/>
                </a:ext>
              </a:extLst>
            </xdr:cNvPr>
            <xdr:cNvSpPr txBox="1"/>
          </xdr:nvSpPr>
          <xdr:spPr>
            <a:xfrm>
              <a:off x="3505242" y="48511186"/>
              <a:ext cx="1419291"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Narrow" panose="020B0606020202030204" pitchFamily="34" charset="0"/>
                </a:rPr>
                <a:t>Your</a:t>
              </a:r>
              <a:r>
                <a:rPr lang="en-US" sz="1050" baseline="0">
                  <a:latin typeface="Arial Narrow" panose="020B0606020202030204" pitchFamily="34" charset="0"/>
                </a:rPr>
                <a:t> less</a:t>
              </a:r>
              <a:r>
                <a:rPr lang="en-US" sz="1050">
                  <a:latin typeface="Arial Narrow" panose="020B0606020202030204" pitchFamily="34" charset="0"/>
                </a:rPr>
                <a:t> resolved </a:t>
              </a:r>
              <a:r>
                <a:rPr lang="en-US" sz="1050" b="1" i="1">
                  <a:latin typeface="Arial Narrow" panose="020B0606020202030204" pitchFamily="34" charset="0"/>
                </a:rPr>
                <a:t>self-needs</a:t>
              </a:r>
              <a:r>
                <a:rPr lang="en-US" sz="1050">
                  <a:latin typeface="Arial Narrow" panose="020B0606020202030204" pitchFamily="34" charset="0"/>
                </a:rPr>
                <a:t> </a:t>
              </a:r>
              <a:r>
                <a:rPr lang="en-US" sz="1050" b="1">
                  <a:latin typeface="Arial Narrow" panose="020B0606020202030204" pitchFamily="34" charset="0"/>
                </a:rPr>
                <a:t>priortize</a:t>
              </a:r>
              <a:r>
                <a:rPr lang="en-US" sz="1050" baseline="0">
                  <a:latin typeface="Arial Narrow" panose="020B0606020202030204" pitchFamily="34" charset="0"/>
                </a:rPr>
                <a:t> your beliefs and actions for their relief.</a:t>
              </a:r>
              <a:endParaRPr lang="en-US" sz="1050">
                <a:latin typeface="Arial Narrow" panose="020B0606020202030204" pitchFamily="34" charset="0"/>
              </a:endParaRPr>
            </a:p>
          </xdr:txBody>
        </xdr:sp>
        <xdr:sp macro="" textlink="">
          <xdr:nvSpPr>
            <xdr:cNvPr id="1266" name="TextBox 1265">
              <a:extLst>
                <a:ext uri="{FF2B5EF4-FFF2-40B4-BE49-F238E27FC236}">
                  <a16:creationId xmlns:a16="http://schemas.microsoft.com/office/drawing/2014/main" id="{88DA5A25-5D1F-4C56-9440-D058C351308E}"/>
                </a:ext>
              </a:extLst>
            </xdr:cNvPr>
            <xdr:cNvSpPr txBox="1"/>
          </xdr:nvSpPr>
          <xdr:spPr>
            <a:xfrm>
              <a:off x="3496826" y="49104310"/>
              <a:ext cx="1419291"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b="0" i="0">
                  <a:latin typeface="Arial Narrow" panose="020B0606020202030204" pitchFamily="34" charset="0"/>
                </a:rPr>
                <a:t>Your</a:t>
              </a:r>
              <a:r>
                <a:rPr lang="en-US" sz="1000" baseline="0">
                  <a:latin typeface="Arial Narrow" panose="020B0606020202030204" pitchFamily="34" charset="0"/>
                </a:rPr>
                <a:t> relatively more </a:t>
              </a:r>
              <a:r>
                <a:rPr lang="en-US" sz="1000">
                  <a:latin typeface="Arial Narrow" panose="020B0606020202030204" pitchFamily="34" charset="0"/>
                </a:rPr>
                <a:t>resolved </a:t>
              </a:r>
              <a:r>
                <a:rPr lang="en-US" sz="1000" b="1" i="1" spc="-30" baseline="0">
                  <a:latin typeface="Arial Narrow" panose="020B0606020202030204" pitchFamily="34" charset="0"/>
                </a:rPr>
                <a:t>social-needs</a:t>
              </a:r>
              <a:r>
                <a:rPr lang="en-US" sz="1000" spc="-30" baseline="0">
                  <a:latin typeface="Arial Narrow" panose="020B0606020202030204" pitchFamily="34" charset="0"/>
                </a:rPr>
                <a:t> </a:t>
              </a:r>
              <a:r>
                <a:rPr lang="en-US" sz="1000" b="1" spc="-30" baseline="0">
                  <a:latin typeface="Arial Narrow" panose="020B0606020202030204" pitchFamily="34" charset="0"/>
                </a:rPr>
                <a:t>prioritize</a:t>
              </a:r>
              <a:r>
                <a:rPr lang="en-US" sz="1000" spc="-30" baseline="0">
                  <a:latin typeface="Arial Narrow" panose="020B0606020202030204" pitchFamily="34" charset="0"/>
                </a:rPr>
                <a:t> your defenses to remain painless.</a:t>
              </a:r>
            </a:p>
          </xdr:txBody>
        </xdr:sp>
        <xdr:sp macro="" textlink="">
          <xdr:nvSpPr>
            <xdr:cNvPr id="1273" name="TextBox 1272">
              <a:extLst>
                <a:ext uri="{FF2B5EF4-FFF2-40B4-BE49-F238E27FC236}">
                  <a16:creationId xmlns:a16="http://schemas.microsoft.com/office/drawing/2014/main" id="{9DA86D1F-A933-47DC-8774-B13C6EE9E039}"/>
                </a:ext>
              </a:extLst>
            </xdr:cNvPr>
            <xdr:cNvSpPr txBox="1"/>
          </xdr:nvSpPr>
          <xdr:spPr>
            <a:xfrm>
              <a:off x="3367106" y="49755101"/>
              <a:ext cx="2609665"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0" i="0">
                  <a:solidFill>
                    <a:schemeClr val="dk1"/>
                  </a:solidFill>
                  <a:effectLst/>
                  <a:latin typeface="Arial" panose="020B0604020202020204" pitchFamily="34" charset="0"/>
                  <a:ea typeface="+mn-ea"/>
                  <a:cs typeface="Arial" panose="020B0604020202020204" pitchFamily="34" charset="0"/>
                </a:rPr>
                <a:t>These priorities </a:t>
              </a:r>
              <a:r>
                <a:rPr lang="en-US" sz="1100" b="1" i="1">
                  <a:solidFill>
                    <a:schemeClr val="dk1"/>
                  </a:solidFill>
                  <a:effectLst/>
                  <a:latin typeface="Arial" panose="020B0604020202020204" pitchFamily="34" charset="0"/>
                  <a:ea typeface="+mn-ea"/>
                  <a:cs typeface="Arial" panose="020B0604020202020204" pitchFamily="34" charset="0"/>
                </a:rPr>
                <a:t>orient</a:t>
              </a:r>
              <a:r>
                <a:rPr lang="en-US" sz="1100" b="0" i="0">
                  <a:solidFill>
                    <a:schemeClr val="dk1"/>
                  </a:solidFill>
                  <a:effectLst/>
                  <a:latin typeface="Arial" panose="020B0604020202020204" pitchFamily="34" charset="0"/>
                  <a:ea typeface="+mn-ea"/>
                  <a:cs typeface="Arial" panose="020B0604020202020204" pitchFamily="34" charset="0"/>
                </a:rPr>
                <a:t> you toward </a:t>
              </a:r>
              <a:r>
                <a:rPr lang="en-US" sz="1100" b="1" i="0">
                  <a:solidFill>
                    <a:schemeClr val="dk1"/>
                  </a:solidFill>
                  <a:effectLst/>
                  <a:latin typeface="Arial" panose="020B0604020202020204" pitchFamily="34" charset="0"/>
                  <a:ea typeface="+mn-ea"/>
                  <a:cs typeface="Arial" panose="020B0604020202020204" pitchFamily="34" charset="0"/>
                </a:rPr>
                <a:t>deeper</a:t>
              </a:r>
              <a:r>
                <a:rPr lang="en-US" sz="1100" b="0" i="0">
                  <a:solidFill>
                    <a:schemeClr val="dk1"/>
                  </a:solidFill>
                  <a:effectLst/>
                  <a:latin typeface="Arial" panose="020B0604020202020204" pitchFamily="34" charset="0"/>
                  <a:ea typeface="+mn-ea"/>
                  <a:cs typeface="Arial" panose="020B0604020202020204" pitchFamily="34" charset="0"/>
                </a:rPr>
                <a:t> relating to ease your psychosocial needs. </a:t>
              </a:r>
              <a:r>
                <a:rPr lang="en-US" sz="1100" b="1" i="0">
                  <a:solidFill>
                    <a:srgbClr val="7D0000"/>
                  </a:solidFill>
                  <a:effectLst>
                    <a:glow rad="63500">
                      <a:srgbClr val="FFCCCC"/>
                    </a:glow>
                  </a:effectLst>
                  <a:latin typeface="Verdana" panose="020B0604030504040204" pitchFamily="34" charset="0"/>
                  <a:ea typeface="Verdana" panose="020B0604030504040204" pitchFamily="34" charset="0"/>
                  <a:cs typeface="Arial" panose="020B0604020202020204" pitchFamily="34" charset="0"/>
                </a:rPr>
                <a:t>Conservatism</a:t>
              </a:r>
              <a:r>
                <a:rPr lang="en-US" sz="1100" b="0" i="0" baseline="0">
                  <a:solidFill>
                    <a:schemeClr val="dk1"/>
                  </a:solidFill>
                  <a:effectLst/>
                  <a:latin typeface="Arial" panose="020B0604020202020204" pitchFamily="34" charset="0"/>
                  <a:ea typeface="+mn-ea"/>
                  <a:cs typeface="Arial" panose="020B0604020202020204" pitchFamily="34" charset="0"/>
                </a:rPr>
                <a:t> best expresses it.</a:t>
              </a:r>
              <a:r>
                <a:rPr lang="en-US" sz="1100" b="0" i="0">
                  <a:solidFill>
                    <a:schemeClr val="dk1"/>
                  </a:solidFill>
                  <a:effectLst/>
                  <a:latin typeface="Arial" panose="020B0604020202020204" pitchFamily="34" charset="0"/>
                  <a:ea typeface="+mn-ea"/>
                  <a:cs typeface="Arial" panose="020B0604020202020204" pitchFamily="34" charset="0"/>
                </a:rPr>
                <a:t> </a:t>
              </a:r>
              <a:endParaRPr lang="en-US" sz="1050">
                <a:effectLst/>
                <a:latin typeface="Arial" panose="020B0604020202020204" pitchFamily="34" charset="0"/>
                <a:cs typeface="Arial" panose="020B0604020202020204" pitchFamily="34" charset="0"/>
              </a:endParaRPr>
            </a:p>
          </xdr:txBody>
        </xdr:sp>
      </xdr:grpSp>
    </xdr:grpSp>
    <xdr:clientData/>
  </xdr:twoCellAnchor>
  <xdr:twoCellAnchor>
    <xdr:from>
      <xdr:col>0</xdr:col>
      <xdr:colOff>0</xdr:colOff>
      <xdr:row>554</xdr:row>
      <xdr:rowOff>53340</xdr:rowOff>
    </xdr:from>
    <xdr:to>
      <xdr:col>13</xdr:col>
      <xdr:colOff>99058</xdr:colOff>
      <xdr:row>599</xdr:row>
      <xdr:rowOff>134620</xdr:rowOff>
    </xdr:to>
    <xdr:grpSp>
      <xdr:nvGrpSpPr>
        <xdr:cNvPr id="1155" name="Group 1154">
          <a:extLst>
            <a:ext uri="{FF2B5EF4-FFF2-40B4-BE49-F238E27FC236}">
              <a16:creationId xmlns:a16="http://schemas.microsoft.com/office/drawing/2014/main" id="{00000000-0008-0000-0000-000083040000}"/>
            </a:ext>
          </a:extLst>
        </xdr:cNvPr>
        <xdr:cNvGrpSpPr/>
      </xdr:nvGrpSpPr>
      <xdr:grpSpPr>
        <a:xfrm>
          <a:off x="0" y="110566200"/>
          <a:ext cx="6248398" cy="8059420"/>
          <a:chOff x="15455900" y="60706000"/>
          <a:chExt cx="6375398" cy="7823200"/>
        </a:xfrm>
      </xdr:grpSpPr>
      <xdr:sp macro="" textlink="">
        <xdr:nvSpPr>
          <xdr:cNvPr id="1156" name="Rectangle 1155">
            <a:extLst>
              <a:ext uri="{FF2B5EF4-FFF2-40B4-BE49-F238E27FC236}">
                <a16:creationId xmlns:a16="http://schemas.microsoft.com/office/drawing/2014/main" id="{00000000-0008-0000-0000-000084040000}"/>
              </a:ext>
            </a:extLst>
          </xdr:cNvPr>
          <xdr:cNvSpPr/>
        </xdr:nvSpPr>
        <xdr:spPr>
          <a:xfrm>
            <a:off x="20421599" y="60706000"/>
            <a:ext cx="1409699"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57" name="Rectangle 1156">
            <a:extLst>
              <a:ext uri="{FF2B5EF4-FFF2-40B4-BE49-F238E27FC236}">
                <a16:creationId xmlns:a16="http://schemas.microsoft.com/office/drawing/2014/main" id="{00000000-0008-0000-0000-000085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nvGrpSpPr>
          <xdr:cNvPr id="1158" name="Group 1157">
            <a:extLst>
              <a:ext uri="{FF2B5EF4-FFF2-40B4-BE49-F238E27FC236}">
                <a16:creationId xmlns:a16="http://schemas.microsoft.com/office/drawing/2014/main" id="{00000000-0008-0000-0000-000086040000}"/>
              </a:ext>
            </a:extLst>
          </xdr:cNvPr>
          <xdr:cNvGrpSpPr/>
        </xdr:nvGrpSpPr>
        <xdr:grpSpPr>
          <a:xfrm>
            <a:off x="16306800" y="60706000"/>
            <a:ext cx="2296879" cy="7823200"/>
            <a:chOff x="3796580" y="60718700"/>
            <a:chExt cx="2296879" cy="7823200"/>
          </a:xfrm>
        </xdr:grpSpPr>
        <xdr:sp macro="" textlink="">
          <xdr:nvSpPr>
            <xdr:cNvPr id="1165" name="Freeform: Shape 1164">
              <a:extLst>
                <a:ext uri="{FF2B5EF4-FFF2-40B4-BE49-F238E27FC236}">
                  <a16:creationId xmlns:a16="http://schemas.microsoft.com/office/drawing/2014/main" id="{00000000-0008-0000-0000-00008D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6" name="Freeform: Shape 1165">
              <a:extLst>
                <a:ext uri="{FF2B5EF4-FFF2-40B4-BE49-F238E27FC236}">
                  <a16:creationId xmlns:a16="http://schemas.microsoft.com/office/drawing/2014/main" id="{00000000-0008-0000-0000-00008E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7" name="Freeform: Shape 1166">
              <a:extLst>
                <a:ext uri="{FF2B5EF4-FFF2-40B4-BE49-F238E27FC236}">
                  <a16:creationId xmlns:a16="http://schemas.microsoft.com/office/drawing/2014/main" id="{00000000-0008-0000-0000-00008F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8" name="Freeform: Shape 1167">
              <a:extLst>
                <a:ext uri="{FF2B5EF4-FFF2-40B4-BE49-F238E27FC236}">
                  <a16:creationId xmlns:a16="http://schemas.microsoft.com/office/drawing/2014/main" id="{00000000-0008-0000-0000-000090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9" name="Freeform: Shape 1168">
              <a:extLst>
                <a:ext uri="{FF2B5EF4-FFF2-40B4-BE49-F238E27FC236}">
                  <a16:creationId xmlns:a16="http://schemas.microsoft.com/office/drawing/2014/main" id="{00000000-0008-0000-0000-000091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159" name="Group 1158">
            <a:extLst>
              <a:ext uri="{FF2B5EF4-FFF2-40B4-BE49-F238E27FC236}">
                <a16:creationId xmlns:a16="http://schemas.microsoft.com/office/drawing/2014/main" id="{00000000-0008-0000-0000-000087040000}"/>
              </a:ext>
            </a:extLst>
          </xdr:cNvPr>
          <xdr:cNvGrpSpPr/>
        </xdr:nvGrpSpPr>
        <xdr:grpSpPr>
          <a:xfrm>
            <a:off x="18742660" y="60706000"/>
            <a:ext cx="2256239" cy="7823200"/>
            <a:chOff x="7845340" y="60718700"/>
            <a:chExt cx="2256239" cy="7823200"/>
          </a:xfrm>
        </xdr:grpSpPr>
        <xdr:sp macro="" textlink="">
          <xdr:nvSpPr>
            <xdr:cNvPr id="1160" name="Freeform: Shape 1159">
              <a:extLst>
                <a:ext uri="{FF2B5EF4-FFF2-40B4-BE49-F238E27FC236}">
                  <a16:creationId xmlns:a16="http://schemas.microsoft.com/office/drawing/2014/main" id="{00000000-0008-0000-0000-000088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1" name="Freeform: Shape 1160">
              <a:extLst>
                <a:ext uri="{FF2B5EF4-FFF2-40B4-BE49-F238E27FC236}">
                  <a16:creationId xmlns:a16="http://schemas.microsoft.com/office/drawing/2014/main" id="{00000000-0008-0000-0000-000089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2" name="Freeform: Shape 1161">
              <a:extLst>
                <a:ext uri="{FF2B5EF4-FFF2-40B4-BE49-F238E27FC236}">
                  <a16:creationId xmlns:a16="http://schemas.microsoft.com/office/drawing/2014/main" id="{00000000-0008-0000-0000-00008A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3" name="Freeform: Shape 1162">
              <a:extLst>
                <a:ext uri="{FF2B5EF4-FFF2-40B4-BE49-F238E27FC236}">
                  <a16:creationId xmlns:a16="http://schemas.microsoft.com/office/drawing/2014/main" id="{00000000-0008-0000-0000-00008B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4" name="Freeform: Shape 1163">
              <a:extLst>
                <a:ext uri="{FF2B5EF4-FFF2-40B4-BE49-F238E27FC236}">
                  <a16:creationId xmlns:a16="http://schemas.microsoft.com/office/drawing/2014/main" id="{00000000-0008-0000-0000-00008C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1</xdr:col>
      <xdr:colOff>7620</xdr:colOff>
      <xdr:row>560</xdr:row>
      <xdr:rowOff>8940</xdr:rowOff>
    </xdr:from>
    <xdr:to>
      <xdr:col>2</xdr:col>
      <xdr:colOff>291389</xdr:colOff>
      <xdr:row>571</xdr:row>
      <xdr:rowOff>101042</xdr:rowOff>
    </xdr:to>
    <xdr:grpSp>
      <xdr:nvGrpSpPr>
        <xdr:cNvPr id="1365" name="Group 1364">
          <a:extLst>
            <a:ext uri="{FF2B5EF4-FFF2-40B4-BE49-F238E27FC236}">
              <a16:creationId xmlns:a16="http://schemas.microsoft.com/office/drawing/2014/main" id="{238EE3D1-0A5D-411D-A292-59D76005CB12}"/>
            </a:ext>
          </a:extLst>
        </xdr:cNvPr>
        <xdr:cNvGrpSpPr>
          <a:grpSpLocks noChangeAspect="1"/>
        </xdr:cNvGrpSpPr>
      </xdr:nvGrpSpPr>
      <xdr:grpSpPr>
        <a:xfrm>
          <a:off x="121920" y="111573360"/>
          <a:ext cx="786689" cy="2096162"/>
          <a:chOff x="13620749" y="104774999"/>
          <a:chExt cx="1352551" cy="3438523"/>
        </a:xfrm>
      </xdr:grpSpPr>
      <xdr:grpSp>
        <xdr:nvGrpSpPr>
          <xdr:cNvPr id="1537" name="Group 1536">
            <a:extLst>
              <a:ext uri="{FF2B5EF4-FFF2-40B4-BE49-F238E27FC236}">
                <a16:creationId xmlns:a16="http://schemas.microsoft.com/office/drawing/2014/main" id="{4AABD748-B03C-43DC-8F1C-0B9DA66E828A}"/>
              </a:ext>
            </a:extLst>
          </xdr:cNvPr>
          <xdr:cNvGrpSpPr/>
        </xdr:nvGrpSpPr>
        <xdr:grpSpPr>
          <a:xfrm>
            <a:off x="13620749" y="105470322"/>
            <a:ext cx="1053296" cy="2743200"/>
            <a:chOff x="13620749" y="105470322"/>
            <a:chExt cx="1053296" cy="2743200"/>
          </a:xfrm>
        </xdr:grpSpPr>
        <xdr:grpSp>
          <xdr:nvGrpSpPr>
            <xdr:cNvPr id="1539" name="Group 1538">
              <a:extLst>
                <a:ext uri="{FF2B5EF4-FFF2-40B4-BE49-F238E27FC236}">
                  <a16:creationId xmlns:a16="http://schemas.microsoft.com/office/drawing/2014/main" id="{DAB49176-160E-4164-A8F3-F75963B5125A}"/>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44" name="Rectangle: Rounded Corners 1543">
                <a:extLst>
                  <a:ext uri="{FF2B5EF4-FFF2-40B4-BE49-F238E27FC236}">
                    <a16:creationId xmlns:a16="http://schemas.microsoft.com/office/drawing/2014/main" id="{CD846005-BA6F-47A1-96F4-43C08AA8C2A0}"/>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5" name="Rectangle: Rounded Corners 1544">
                <a:extLst>
                  <a:ext uri="{FF2B5EF4-FFF2-40B4-BE49-F238E27FC236}">
                    <a16:creationId xmlns:a16="http://schemas.microsoft.com/office/drawing/2014/main" id="{0EDA7925-BEEF-4DEB-95A2-D7FFB4F8AE5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6" name="Rectangle: Rounded Corners 1545">
                <a:extLst>
                  <a:ext uri="{FF2B5EF4-FFF2-40B4-BE49-F238E27FC236}">
                    <a16:creationId xmlns:a16="http://schemas.microsoft.com/office/drawing/2014/main" id="{7201E6F8-4921-4492-A47A-C830742592F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7" name="Rectangle: Rounded Corners 1546">
                <a:extLst>
                  <a:ext uri="{FF2B5EF4-FFF2-40B4-BE49-F238E27FC236}">
                    <a16:creationId xmlns:a16="http://schemas.microsoft.com/office/drawing/2014/main" id="{FC2EA6EF-3EE6-439E-BAA7-256623CFD144}"/>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8" name="Rectangle: Rounded Corners 1547">
                <a:extLst>
                  <a:ext uri="{FF2B5EF4-FFF2-40B4-BE49-F238E27FC236}">
                    <a16:creationId xmlns:a16="http://schemas.microsoft.com/office/drawing/2014/main" id="{C9B00D44-8E8F-41E9-A472-1911D73FC69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9" name="Rectangle: Rounded Corners 1548">
                <a:extLst>
                  <a:ext uri="{FF2B5EF4-FFF2-40B4-BE49-F238E27FC236}">
                    <a16:creationId xmlns:a16="http://schemas.microsoft.com/office/drawing/2014/main" id="{8F6C14C3-887E-4063-8C4E-568421A9C3D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50" name="Rectangle: Rounded Corners 1549">
                <a:extLst>
                  <a:ext uri="{FF2B5EF4-FFF2-40B4-BE49-F238E27FC236}">
                    <a16:creationId xmlns:a16="http://schemas.microsoft.com/office/drawing/2014/main" id="{47348F90-A4B1-4B09-9E1F-BBD0BB4EEBCA}"/>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40" name="Group 1539">
              <a:extLst>
                <a:ext uri="{FF2B5EF4-FFF2-40B4-BE49-F238E27FC236}">
                  <a16:creationId xmlns:a16="http://schemas.microsoft.com/office/drawing/2014/main" id="{9A6B4F2F-1A1E-46C2-B658-2CE87F056FB9}"/>
                </a:ext>
              </a:extLst>
            </xdr:cNvPr>
            <xdr:cNvGrpSpPr/>
          </xdr:nvGrpSpPr>
          <xdr:grpSpPr>
            <a:xfrm>
              <a:off x="13679805" y="106093372"/>
              <a:ext cx="953589" cy="1109382"/>
              <a:chOff x="0" y="0"/>
              <a:chExt cx="1112520" cy="1371600"/>
            </a:xfrm>
          </xdr:grpSpPr>
          <xdr:sp macro="" textlink="">
            <xdr:nvSpPr>
              <xdr:cNvPr id="1541" name="Rectangle 1540">
                <a:extLst>
                  <a:ext uri="{FF2B5EF4-FFF2-40B4-BE49-F238E27FC236}">
                    <a16:creationId xmlns:a16="http://schemas.microsoft.com/office/drawing/2014/main" id="{B8692BA8-4BE3-4B03-B256-7FB6CB09B0F3}"/>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42" name="Rectangle 1541">
                <a:extLst>
                  <a:ext uri="{FF2B5EF4-FFF2-40B4-BE49-F238E27FC236}">
                    <a16:creationId xmlns:a16="http://schemas.microsoft.com/office/drawing/2014/main" id="{9500C135-82D3-4FE1-9F57-A5C8F52B5EE3}"/>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43" name="Straight Connector 1542">
                <a:extLst>
                  <a:ext uri="{FF2B5EF4-FFF2-40B4-BE49-F238E27FC236}">
                    <a16:creationId xmlns:a16="http://schemas.microsoft.com/office/drawing/2014/main" id="{F9A1DF36-8AAC-465E-ACB9-519426ACF9A5}"/>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38" name="Thought Bubble: Cloud 1537">
            <a:extLst>
              <a:ext uri="{FF2B5EF4-FFF2-40B4-BE49-F238E27FC236}">
                <a16:creationId xmlns:a16="http://schemas.microsoft.com/office/drawing/2014/main" id="{DEDCF6FA-F9ED-4D97-A757-66EE2693D426}"/>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9</xdr:col>
      <xdr:colOff>192020</xdr:colOff>
      <xdr:row>559</xdr:row>
      <xdr:rowOff>70257</xdr:rowOff>
    </xdr:from>
    <xdr:to>
      <xdr:col>10</xdr:col>
      <xdr:colOff>371547</xdr:colOff>
      <xdr:row>570</xdr:row>
      <xdr:rowOff>144954</xdr:rowOff>
    </xdr:to>
    <xdr:grpSp>
      <xdr:nvGrpSpPr>
        <xdr:cNvPr id="1374" name="Group 1373">
          <a:extLst>
            <a:ext uri="{FF2B5EF4-FFF2-40B4-BE49-F238E27FC236}">
              <a16:creationId xmlns:a16="http://schemas.microsoft.com/office/drawing/2014/main" id="{10F26A73-DA3D-4411-9EE3-2F9E99B6CCF4}"/>
            </a:ext>
          </a:extLst>
        </xdr:cNvPr>
        <xdr:cNvGrpSpPr>
          <a:grpSpLocks noChangeAspect="1"/>
        </xdr:cNvGrpSpPr>
      </xdr:nvGrpSpPr>
      <xdr:grpSpPr>
        <a:xfrm>
          <a:off x="4329680" y="111459417"/>
          <a:ext cx="682447" cy="2078757"/>
          <a:chOff x="14933087" y="104774975"/>
          <a:chExt cx="1171576" cy="3409972"/>
        </a:xfrm>
      </xdr:grpSpPr>
      <xdr:grpSp>
        <xdr:nvGrpSpPr>
          <xdr:cNvPr id="1411" name="Group 1410">
            <a:extLst>
              <a:ext uri="{FF2B5EF4-FFF2-40B4-BE49-F238E27FC236}">
                <a16:creationId xmlns:a16="http://schemas.microsoft.com/office/drawing/2014/main" id="{D723CF59-8B60-4FC0-8106-FF87C462F549}"/>
              </a:ext>
            </a:extLst>
          </xdr:cNvPr>
          <xdr:cNvGrpSpPr/>
        </xdr:nvGrpSpPr>
        <xdr:grpSpPr>
          <a:xfrm>
            <a:off x="14944724" y="105441747"/>
            <a:ext cx="1053296" cy="2743200"/>
            <a:chOff x="14944724" y="105441747"/>
            <a:chExt cx="1053296" cy="2743200"/>
          </a:xfrm>
        </xdr:grpSpPr>
        <xdr:grpSp>
          <xdr:nvGrpSpPr>
            <xdr:cNvPr id="1413" name="Group 1412">
              <a:extLst>
                <a:ext uri="{FF2B5EF4-FFF2-40B4-BE49-F238E27FC236}">
                  <a16:creationId xmlns:a16="http://schemas.microsoft.com/office/drawing/2014/main" id="{6923A9A3-5F95-468E-B171-BB3F59B612C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18" name="Rectangle: Rounded Corners 1417">
                <a:extLst>
                  <a:ext uri="{FF2B5EF4-FFF2-40B4-BE49-F238E27FC236}">
                    <a16:creationId xmlns:a16="http://schemas.microsoft.com/office/drawing/2014/main" id="{A6D298B8-FB65-4513-ADCB-CDDAD24EE898}"/>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19" name="Rectangle: Rounded Corners 1418">
                <a:extLst>
                  <a:ext uri="{FF2B5EF4-FFF2-40B4-BE49-F238E27FC236}">
                    <a16:creationId xmlns:a16="http://schemas.microsoft.com/office/drawing/2014/main" id="{677413D3-715C-45A0-88BC-DF135C84F6C0}"/>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0" name="Rectangle: Rounded Corners 1419">
                <a:extLst>
                  <a:ext uri="{FF2B5EF4-FFF2-40B4-BE49-F238E27FC236}">
                    <a16:creationId xmlns:a16="http://schemas.microsoft.com/office/drawing/2014/main" id="{80EA7382-EA23-4E0F-A14C-2E52A4929736}"/>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1" name="Rectangle: Rounded Corners 1420">
                <a:extLst>
                  <a:ext uri="{FF2B5EF4-FFF2-40B4-BE49-F238E27FC236}">
                    <a16:creationId xmlns:a16="http://schemas.microsoft.com/office/drawing/2014/main" id="{1B832B27-9182-4673-8E64-226D3579A7D5}"/>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2" name="Rectangle: Rounded Corners 1421">
                <a:extLst>
                  <a:ext uri="{FF2B5EF4-FFF2-40B4-BE49-F238E27FC236}">
                    <a16:creationId xmlns:a16="http://schemas.microsoft.com/office/drawing/2014/main" id="{7BA8E6BC-12B1-443E-B73E-09A44527535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3" name="Rectangle: Rounded Corners 1422">
                <a:extLst>
                  <a:ext uri="{FF2B5EF4-FFF2-40B4-BE49-F238E27FC236}">
                    <a16:creationId xmlns:a16="http://schemas.microsoft.com/office/drawing/2014/main" id="{BB113ABF-9174-4356-B173-CE3F06999C7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4" name="Rectangle: Rounded Corners 1423">
                <a:extLst>
                  <a:ext uri="{FF2B5EF4-FFF2-40B4-BE49-F238E27FC236}">
                    <a16:creationId xmlns:a16="http://schemas.microsoft.com/office/drawing/2014/main" id="{523AB21C-150B-491D-B032-D889A0739E2C}"/>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14" name="Group 1413">
              <a:extLst>
                <a:ext uri="{FF2B5EF4-FFF2-40B4-BE49-F238E27FC236}">
                  <a16:creationId xmlns:a16="http://schemas.microsoft.com/office/drawing/2014/main" id="{8333C123-2B58-4BC9-ADD3-62B22DDC1C2B}"/>
                </a:ext>
              </a:extLst>
            </xdr:cNvPr>
            <xdr:cNvGrpSpPr/>
          </xdr:nvGrpSpPr>
          <xdr:grpSpPr>
            <a:xfrm>
              <a:off x="15001875" y="106064797"/>
              <a:ext cx="953589" cy="1109382"/>
              <a:chOff x="-11112" y="0"/>
              <a:chExt cx="1112519" cy="1371600"/>
            </a:xfrm>
          </xdr:grpSpPr>
          <xdr:sp macro="" textlink="">
            <xdr:nvSpPr>
              <xdr:cNvPr id="1415" name="Rectangle 1414">
                <a:extLst>
                  <a:ext uri="{FF2B5EF4-FFF2-40B4-BE49-F238E27FC236}">
                    <a16:creationId xmlns:a16="http://schemas.microsoft.com/office/drawing/2014/main" id="{694E7F69-A8BD-4C2E-8F62-AE73F08777F3}"/>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16" name="Rectangle 1415">
                <a:extLst>
                  <a:ext uri="{FF2B5EF4-FFF2-40B4-BE49-F238E27FC236}">
                    <a16:creationId xmlns:a16="http://schemas.microsoft.com/office/drawing/2014/main" id="{731513AB-8CF0-4F4B-BB85-D1F4E27DD6FE}"/>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17" name="Straight Connector 1416">
                <a:extLst>
                  <a:ext uri="{FF2B5EF4-FFF2-40B4-BE49-F238E27FC236}">
                    <a16:creationId xmlns:a16="http://schemas.microsoft.com/office/drawing/2014/main" id="{4EF19A7E-FF3D-473A-B08B-23729C72BB57}"/>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12" name="Thought Bubble: Cloud 1411">
            <a:extLst>
              <a:ext uri="{FF2B5EF4-FFF2-40B4-BE49-F238E27FC236}">
                <a16:creationId xmlns:a16="http://schemas.microsoft.com/office/drawing/2014/main" id="{8F1CBAD1-2256-4980-B0CF-312BA6345182}"/>
              </a:ext>
            </a:extLst>
          </xdr:cNvPr>
          <xdr:cNvSpPr/>
        </xdr:nvSpPr>
        <xdr:spPr>
          <a:xfrm flipH="1">
            <a:off x="14933087"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8</xdr:col>
      <xdr:colOff>138678</xdr:colOff>
      <xdr:row>559</xdr:row>
      <xdr:rowOff>164452</xdr:rowOff>
    </xdr:from>
    <xdr:to>
      <xdr:col>9</xdr:col>
      <xdr:colOff>371080</xdr:colOff>
      <xdr:row>571</xdr:row>
      <xdr:rowOff>63889</xdr:rowOff>
    </xdr:to>
    <xdr:grpSp>
      <xdr:nvGrpSpPr>
        <xdr:cNvPr id="1366" name="Group 1365">
          <a:extLst>
            <a:ext uri="{FF2B5EF4-FFF2-40B4-BE49-F238E27FC236}">
              <a16:creationId xmlns:a16="http://schemas.microsoft.com/office/drawing/2014/main" id="{74E2E45B-97C5-473C-8146-660559FE01ED}"/>
            </a:ext>
          </a:extLst>
        </xdr:cNvPr>
        <xdr:cNvGrpSpPr>
          <a:grpSpLocks noChangeAspect="1"/>
        </xdr:cNvGrpSpPr>
      </xdr:nvGrpSpPr>
      <xdr:grpSpPr>
        <a:xfrm>
          <a:off x="3773418" y="111553612"/>
          <a:ext cx="735322" cy="2078757"/>
          <a:chOff x="14734647" y="104774975"/>
          <a:chExt cx="1263373" cy="3409972"/>
        </a:xfrm>
      </xdr:grpSpPr>
      <xdr:grpSp>
        <xdr:nvGrpSpPr>
          <xdr:cNvPr id="1523" name="Group 1522">
            <a:extLst>
              <a:ext uri="{FF2B5EF4-FFF2-40B4-BE49-F238E27FC236}">
                <a16:creationId xmlns:a16="http://schemas.microsoft.com/office/drawing/2014/main" id="{389AC255-8E65-49F1-B901-00C1050D79A5}"/>
              </a:ext>
            </a:extLst>
          </xdr:cNvPr>
          <xdr:cNvGrpSpPr/>
        </xdr:nvGrpSpPr>
        <xdr:grpSpPr>
          <a:xfrm>
            <a:off x="14944724" y="105441747"/>
            <a:ext cx="1053296" cy="2743200"/>
            <a:chOff x="14944724" y="105441747"/>
            <a:chExt cx="1053296" cy="2743200"/>
          </a:xfrm>
        </xdr:grpSpPr>
        <xdr:grpSp>
          <xdr:nvGrpSpPr>
            <xdr:cNvPr id="1525" name="Group 1524">
              <a:extLst>
                <a:ext uri="{FF2B5EF4-FFF2-40B4-BE49-F238E27FC236}">
                  <a16:creationId xmlns:a16="http://schemas.microsoft.com/office/drawing/2014/main" id="{F999D8CF-3D70-492A-B5BD-C8CCD7C766B4}"/>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530" name="Rectangle: Rounded Corners 1529">
                <a:extLst>
                  <a:ext uri="{FF2B5EF4-FFF2-40B4-BE49-F238E27FC236}">
                    <a16:creationId xmlns:a16="http://schemas.microsoft.com/office/drawing/2014/main" id="{8ACF2E76-E40C-4B4E-957E-62C4A9AFB452}"/>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1" name="Rectangle: Rounded Corners 1530">
                <a:extLst>
                  <a:ext uri="{FF2B5EF4-FFF2-40B4-BE49-F238E27FC236}">
                    <a16:creationId xmlns:a16="http://schemas.microsoft.com/office/drawing/2014/main" id="{B0422D55-D82B-42B4-AF64-44366EEAF7A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2" name="Rectangle: Rounded Corners 1531">
                <a:extLst>
                  <a:ext uri="{FF2B5EF4-FFF2-40B4-BE49-F238E27FC236}">
                    <a16:creationId xmlns:a16="http://schemas.microsoft.com/office/drawing/2014/main" id="{67103AEF-3B51-4D65-BC8A-28D89067243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3" name="Rectangle: Rounded Corners 1532">
                <a:extLst>
                  <a:ext uri="{FF2B5EF4-FFF2-40B4-BE49-F238E27FC236}">
                    <a16:creationId xmlns:a16="http://schemas.microsoft.com/office/drawing/2014/main" id="{63D6A88F-0B1A-408A-A9A8-DE9C9EB9FF65}"/>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4" name="Rectangle: Rounded Corners 1533">
                <a:extLst>
                  <a:ext uri="{FF2B5EF4-FFF2-40B4-BE49-F238E27FC236}">
                    <a16:creationId xmlns:a16="http://schemas.microsoft.com/office/drawing/2014/main" id="{19BF7F18-4698-40C5-9730-97E86C49498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5" name="Rectangle: Rounded Corners 1534">
                <a:extLst>
                  <a:ext uri="{FF2B5EF4-FFF2-40B4-BE49-F238E27FC236}">
                    <a16:creationId xmlns:a16="http://schemas.microsoft.com/office/drawing/2014/main" id="{093BCAB8-EA07-443E-82A8-B3E966217474}"/>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6" name="Rectangle: Rounded Corners 1535">
                <a:extLst>
                  <a:ext uri="{FF2B5EF4-FFF2-40B4-BE49-F238E27FC236}">
                    <a16:creationId xmlns:a16="http://schemas.microsoft.com/office/drawing/2014/main" id="{70BB4F0B-1ADD-4DE0-BA57-5C5F264E8EBD}"/>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26" name="Group 1525">
              <a:extLst>
                <a:ext uri="{FF2B5EF4-FFF2-40B4-BE49-F238E27FC236}">
                  <a16:creationId xmlns:a16="http://schemas.microsoft.com/office/drawing/2014/main" id="{1B0B1AC4-1695-4FD3-99EA-B477B542191E}"/>
                </a:ext>
              </a:extLst>
            </xdr:cNvPr>
            <xdr:cNvGrpSpPr/>
          </xdr:nvGrpSpPr>
          <xdr:grpSpPr>
            <a:xfrm>
              <a:off x="15001875" y="106064797"/>
              <a:ext cx="953589" cy="1109382"/>
              <a:chOff x="-11112" y="0"/>
              <a:chExt cx="1112519" cy="1371600"/>
            </a:xfrm>
          </xdr:grpSpPr>
          <xdr:sp macro="" textlink="">
            <xdr:nvSpPr>
              <xdr:cNvPr id="1527" name="Rectangle 1526">
                <a:extLst>
                  <a:ext uri="{FF2B5EF4-FFF2-40B4-BE49-F238E27FC236}">
                    <a16:creationId xmlns:a16="http://schemas.microsoft.com/office/drawing/2014/main" id="{E9D92BAA-5079-4A60-BC1D-24678465F332}"/>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28" name="Rectangle 1527">
                <a:extLst>
                  <a:ext uri="{FF2B5EF4-FFF2-40B4-BE49-F238E27FC236}">
                    <a16:creationId xmlns:a16="http://schemas.microsoft.com/office/drawing/2014/main" id="{B17B3F14-23DD-4BDB-B3F9-A94C126F4734}"/>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29" name="Straight Connector 1528">
                <a:extLst>
                  <a:ext uri="{FF2B5EF4-FFF2-40B4-BE49-F238E27FC236}">
                    <a16:creationId xmlns:a16="http://schemas.microsoft.com/office/drawing/2014/main" id="{39A1FEC5-2495-4A31-8DB6-2DEE25F4DE60}"/>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24" name="Thought Bubble: Cloud 1523">
            <a:extLst>
              <a:ext uri="{FF2B5EF4-FFF2-40B4-BE49-F238E27FC236}">
                <a16:creationId xmlns:a16="http://schemas.microsoft.com/office/drawing/2014/main" id="{F693AF85-FDCB-4706-905D-5BD1F5D98EC0}"/>
              </a:ext>
            </a:extLst>
          </xdr:cNvPr>
          <xdr:cNvSpPr/>
        </xdr:nvSpPr>
        <xdr:spPr>
          <a:xfrm flipH="1">
            <a:off x="14734647"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2</xdr:col>
      <xdr:colOff>304800</xdr:colOff>
      <xdr:row>560</xdr:row>
      <xdr:rowOff>972</xdr:rowOff>
    </xdr:from>
    <xdr:to>
      <xdr:col>4</xdr:col>
      <xdr:colOff>93269</xdr:colOff>
      <xdr:row>571</xdr:row>
      <xdr:rowOff>93074</xdr:rowOff>
    </xdr:to>
    <xdr:grpSp>
      <xdr:nvGrpSpPr>
        <xdr:cNvPr id="1367" name="Group 1366">
          <a:extLst>
            <a:ext uri="{FF2B5EF4-FFF2-40B4-BE49-F238E27FC236}">
              <a16:creationId xmlns:a16="http://schemas.microsoft.com/office/drawing/2014/main" id="{89173C37-29D2-4CBB-9306-072EC5C03741}"/>
            </a:ext>
          </a:extLst>
        </xdr:cNvPr>
        <xdr:cNvGrpSpPr>
          <a:grpSpLocks noChangeAspect="1"/>
        </xdr:cNvGrpSpPr>
      </xdr:nvGrpSpPr>
      <xdr:grpSpPr>
        <a:xfrm>
          <a:off x="922020" y="111565392"/>
          <a:ext cx="794309" cy="2096162"/>
          <a:chOff x="13620749" y="104774999"/>
          <a:chExt cx="1352551" cy="3438523"/>
        </a:xfrm>
      </xdr:grpSpPr>
      <xdr:grpSp>
        <xdr:nvGrpSpPr>
          <xdr:cNvPr id="1509" name="Group 1508">
            <a:extLst>
              <a:ext uri="{FF2B5EF4-FFF2-40B4-BE49-F238E27FC236}">
                <a16:creationId xmlns:a16="http://schemas.microsoft.com/office/drawing/2014/main" id="{E4550144-9E2C-4AEB-BA83-75174ADE0532}"/>
              </a:ext>
            </a:extLst>
          </xdr:cNvPr>
          <xdr:cNvGrpSpPr/>
        </xdr:nvGrpSpPr>
        <xdr:grpSpPr>
          <a:xfrm>
            <a:off x="13620749" y="105470322"/>
            <a:ext cx="1053296" cy="2743200"/>
            <a:chOff x="13620749" y="105470322"/>
            <a:chExt cx="1053296" cy="2743200"/>
          </a:xfrm>
        </xdr:grpSpPr>
        <xdr:grpSp>
          <xdr:nvGrpSpPr>
            <xdr:cNvPr id="1511" name="Group 1510">
              <a:extLst>
                <a:ext uri="{FF2B5EF4-FFF2-40B4-BE49-F238E27FC236}">
                  <a16:creationId xmlns:a16="http://schemas.microsoft.com/office/drawing/2014/main" id="{1735D924-245F-4D5E-AB6E-024E51D61DB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16" name="Rectangle: Rounded Corners 1515">
                <a:extLst>
                  <a:ext uri="{FF2B5EF4-FFF2-40B4-BE49-F238E27FC236}">
                    <a16:creationId xmlns:a16="http://schemas.microsoft.com/office/drawing/2014/main" id="{EE791BAA-9B3B-4552-99E2-6580D56C405F}"/>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7" name="Rectangle: Rounded Corners 1516">
                <a:extLst>
                  <a:ext uri="{FF2B5EF4-FFF2-40B4-BE49-F238E27FC236}">
                    <a16:creationId xmlns:a16="http://schemas.microsoft.com/office/drawing/2014/main" id="{3C8535C2-11B8-4354-9E58-E14EF71606FA}"/>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8" name="Rectangle: Rounded Corners 1517">
                <a:extLst>
                  <a:ext uri="{FF2B5EF4-FFF2-40B4-BE49-F238E27FC236}">
                    <a16:creationId xmlns:a16="http://schemas.microsoft.com/office/drawing/2014/main" id="{8566592C-5C44-4BFE-B835-58AE6849B578}"/>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9" name="Rectangle: Rounded Corners 1518">
                <a:extLst>
                  <a:ext uri="{FF2B5EF4-FFF2-40B4-BE49-F238E27FC236}">
                    <a16:creationId xmlns:a16="http://schemas.microsoft.com/office/drawing/2014/main" id="{AA280638-D9D6-4E6D-BD7C-D54667771F9B}"/>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0" name="Rectangle: Rounded Corners 1519">
                <a:extLst>
                  <a:ext uri="{FF2B5EF4-FFF2-40B4-BE49-F238E27FC236}">
                    <a16:creationId xmlns:a16="http://schemas.microsoft.com/office/drawing/2014/main" id="{2F468C78-7453-40D6-95B7-046B77C551D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1" name="Rectangle: Rounded Corners 1520">
                <a:extLst>
                  <a:ext uri="{FF2B5EF4-FFF2-40B4-BE49-F238E27FC236}">
                    <a16:creationId xmlns:a16="http://schemas.microsoft.com/office/drawing/2014/main" id="{F1D57DDC-C6A7-49A5-AB2A-F087DDBF1495}"/>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2" name="Rectangle: Rounded Corners 1521">
                <a:extLst>
                  <a:ext uri="{FF2B5EF4-FFF2-40B4-BE49-F238E27FC236}">
                    <a16:creationId xmlns:a16="http://schemas.microsoft.com/office/drawing/2014/main" id="{9AE60DB1-47E5-4AB1-B872-0CA2A4D25F5B}"/>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12" name="Group 1511">
              <a:extLst>
                <a:ext uri="{FF2B5EF4-FFF2-40B4-BE49-F238E27FC236}">
                  <a16:creationId xmlns:a16="http://schemas.microsoft.com/office/drawing/2014/main" id="{5ED0EB84-E4D3-4C0C-822D-63ABA080ADF8}"/>
                </a:ext>
              </a:extLst>
            </xdr:cNvPr>
            <xdr:cNvGrpSpPr/>
          </xdr:nvGrpSpPr>
          <xdr:grpSpPr>
            <a:xfrm>
              <a:off x="13679805" y="106093372"/>
              <a:ext cx="953589" cy="1109382"/>
              <a:chOff x="0" y="0"/>
              <a:chExt cx="1112520" cy="1371600"/>
            </a:xfrm>
          </xdr:grpSpPr>
          <xdr:sp macro="" textlink="">
            <xdr:nvSpPr>
              <xdr:cNvPr id="1513" name="Rectangle 1512">
                <a:extLst>
                  <a:ext uri="{FF2B5EF4-FFF2-40B4-BE49-F238E27FC236}">
                    <a16:creationId xmlns:a16="http://schemas.microsoft.com/office/drawing/2014/main" id="{ECD55D4A-282B-4F7F-B7A0-F691993107D2}"/>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14" name="Rectangle 1513">
                <a:extLst>
                  <a:ext uri="{FF2B5EF4-FFF2-40B4-BE49-F238E27FC236}">
                    <a16:creationId xmlns:a16="http://schemas.microsoft.com/office/drawing/2014/main" id="{A28E7163-F368-4B36-B936-0760766AE7DE}"/>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15" name="Straight Connector 1514">
                <a:extLst>
                  <a:ext uri="{FF2B5EF4-FFF2-40B4-BE49-F238E27FC236}">
                    <a16:creationId xmlns:a16="http://schemas.microsoft.com/office/drawing/2014/main" id="{60F6321C-8052-46B8-BF54-2C6F48F141C7}"/>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10" name="Thought Bubble: Cloud 1509">
            <a:extLst>
              <a:ext uri="{FF2B5EF4-FFF2-40B4-BE49-F238E27FC236}">
                <a16:creationId xmlns:a16="http://schemas.microsoft.com/office/drawing/2014/main" id="{3B51B4B8-4E36-4EAB-9AB5-08A15DA49C31}"/>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4</xdr:col>
      <xdr:colOff>167640</xdr:colOff>
      <xdr:row>559</xdr:row>
      <xdr:rowOff>136395</xdr:rowOff>
    </xdr:from>
    <xdr:to>
      <xdr:col>5</xdr:col>
      <xdr:colOff>451409</xdr:colOff>
      <xdr:row>571</xdr:row>
      <xdr:rowOff>53237</xdr:rowOff>
    </xdr:to>
    <xdr:grpSp>
      <xdr:nvGrpSpPr>
        <xdr:cNvPr id="1368" name="Group 1367">
          <a:extLst>
            <a:ext uri="{FF2B5EF4-FFF2-40B4-BE49-F238E27FC236}">
              <a16:creationId xmlns:a16="http://schemas.microsoft.com/office/drawing/2014/main" id="{6D4D8BEF-77D9-41F3-B859-8CCE5EBC02A3}"/>
            </a:ext>
          </a:extLst>
        </xdr:cNvPr>
        <xdr:cNvGrpSpPr>
          <a:grpSpLocks noChangeAspect="1"/>
        </xdr:cNvGrpSpPr>
      </xdr:nvGrpSpPr>
      <xdr:grpSpPr>
        <a:xfrm>
          <a:off x="1790700" y="111525555"/>
          <a:ext cx="786689" cy="2096162"/>
          <a:chOff x="13620749" y="104774999"/>
          <a:chExt cx="1352551" cy="3438523"/>
        </a:xfrm>
      </xdr:grpSpPr>
      <xdr:grpSp>
        <xdr:nvGrpSpPr>
          <xdr:cNvPr id="1495" name="Group 1494">
            <a:extLst>
              <a:ext uri="{FF2B5EF4-FFF2-40B4-BE49-F238E27FC236}">
                <a16:creationId xmlns:a16="http://schemas.microsoft.com/office/drawing/2014/main" id="{C3F936D5-89F5-4C19-AD0B-763F3C149BB0}"/>
              </a:ext>
            </a:extLst>
          </xdr:cNvPr>
          <xdr:cNvGrpSpPr/>
        </xdr:nvGrpSpPr>
        <xdr:grpSpPr>
          <a:xfrm>
            <a:off x="13620749" y="105470322"/>
            <a:ext cx="1053296" cy="2743200"/>
            <a:chOff x="13620749" y="105470322"/>
            <a:chExt cx="1053296" cy="2743200"/>
          </a:xfrm>
        </xdr:grpSpPr>
        <xdr:grpSp>
          <xdr:nvGrpSpPr>
            <xdr:cNvPr id="1497" name="Group 1496">
              <a:extLst>
                <a:ext uri="{FF2B5EF4-FFF2-40B4-BE49-F238E27FC236}">
                  <a16:creationId xmlns:a16="http://schemas.microsoft.com/office/drawing/2014/main" id="{FEE83977-3E11-4E99-8E54-901DF08C88C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02" name="Rectangle: Rounded Corners 1501">
                <a:extLst>
                  <a:ext uri="{FF2B5EF4-FFF2-40B4-BE49-F238E27FC236}">
                    <a16:creationId xmlns:a16="http://schemas.microsoft.com/office/drawing/2014/main" id="{2B00DB63-2C8F-439F-9013-572A957ADC8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3" name="Rectangle: Rounded Corners 1502">
                <a:extLst>
                  <a:ext uri="{FF2B5EF4-FFF2-40B4-BE49-F238E27FC236}">
                    <a16:creationId xmlns:a16="http://schemas.microsoft.com/office/drawing/2014/main" id="{C3DFE78E-735E-4712-96EC-A49050B4F73B}"/>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4" name="Rectangle: Rounded Corners 1503">
                <a:extLst>
                  <a:ext uri="{FF2B5EF4-FFF2-40B4-BE49-F238E27FC236}">
                    <a16:creationId xmlns:a16="http://schemas.microsoft.com/office/drawing/2014/main" id="{681F9957-AAD7-4F14-A57F-6CD93BA61A2B}"/>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5" name="Rectangle: Rounded Corners 1504">
                <a:extLst>
                  <a:ext uri="{FF2B5EF4-FFF2-40B4-BE49-F238E27FC236}">
                    <a16:creationId xmlns:a16="http://schemas.microsoft.com/office/drawing/2014/main" id="{EB6511EB-54BD-4C67-A12C-09721FF438B6}"/>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6" name="Rectangle: Rounded Corners 1505">
                <a:extLst>
                  <a:ext uri="{FF2B5EF4-FFF2-40B4-BE49-F238E27FC236}">
                    <a16:creationId xmlns:a16="http://schemas.microsoft.com/office/drawing/2014/main" id="{1E1A2A37-19B4-4318-A16F-A2464A64EF52}"/>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7" name="Rectangle: Rounded Corners 1506">
                <a:extLst>
                  <a:ext uri="{FF2B5EF4-FFF2-40B4-BE49-F238E27FC236}">
                    <a16:creationId xmlns:a16="http://schemas.microsoft.com/office/drawing/2014/main" id="{5F56E5F9-05EC-4F87-8A82-ECCE79725EE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8" name="Rectangle: Rounded Corners 1507">
                <a:extLst>
                  <a:ext uri="{FF2B5EF4-FFF2-40B4-BE49-F238E27FC236}">
                    <a16:creationId xmlns:a16="http://schemas.microsoft.com/office/drawing/2014/main" id="{15496CB7-394F-4047-973F-E024A4F047DE}"/>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98" name="Group 1497">
              <a:extLst>
                <a:ext uri="{FF2B5EF4-FFF2-40B4-BE49-F238E27FC236}">
                  <a16:creationId xmlns:a16="http://schemas.microsoft.com/office/drawing/2014/main" id="{308B614C-6294-43F5-BED0-C52145F196FE}"/>
                </a:ext>
              </a:extLst>
            </xdr:cNvPr>
            <xdr:cNvGrpSpPr/>
          </xdr:nvGrpSpPr>
          <xdr:grpSpPr>
            <a:xfrm>
              <a:off x="13679805" y="106093372"/>
              <a:ext cx="953589" cy="1109382"/>
              <a:chOff x="0" y="0"/>
              <a:chExt cx="1112520" cy="1371600"/>
            </a:xfrm>
          </xdr:grpSpPr>
          <xdr:sp macro="" textlink="">
            <xdr:nvSpPr>
              <xdr:cNvPr id="1499" name="Rectangle 1498">
                <a:extLst>
                  <a:ext uri="{FF2B5EF4-FFF2-40B4-BE49-F238E27FC236}">
                    <a16:creationId xmlns:a16="http://schemas.microsoft.com/office/drawing/2014/main" id="{6785D422-6211-4928-AF8D-F6B4DB60164A}"/>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00" name="Rectangle 1499">
                <a:extLst>
                  <a:ext uri="{FF2B5EF4-FFF2-40B4-BE49-F238E27FC236}">
                    <a16:creationId xmlns:a16="http://schemas.microsoft.com/office/drawing/2014/main" id="{A76779AB-4A9B-4EF0-809D-1A33E4EC0DD4}"/>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01" name="Straight Connector 1500">
                <a:extLst>
                  <a:ext uri="{FF2B5EF4-FFF2-40B4-BE49-F238E27FC236}">
                    <a16:creationId xmlns:a16="http://schemas.microsoft.com/office/drawing/2014/main" id="{4592C436-8091-4F2B-8545-5F1F0E7751CE}"/>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96" name="Thought Bubble: Cloud 1495">
            <a:extLst>
              <a:ext uri="{FF2B5EF4-FFF2-40B4-BE49-F238E27FC236}">
                <a16:creationId xmlns:a16="http://schemas.microsoft.com/office/drawing/2014/main" id="{164D8143-D17D-409C-B1E2-070AB4F28077}"/>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xdr:col>
      <xdr:colOff>403860</xdr:colOff>
      <xdr:row>559</xdr:row>
      <xdr:rowOff>72655</xdr:rowOff>
    </xdr:from>
    <xdr:to>
      <xdr:col>3</xdr:col>
      <xdr:colOff>192329</xdr:colOff>
      <xdr:row>570</xdr:row>
      <xdr:rowOff>164757</xdr:rowOff>
    </xdr:to>
    <xdr:grpSp>
      <xdr:nvGrpSpPr>
        <xdr:cNvPr id="1369" name="Group 1368">
          <a:extLst>
            <a:ext uri="{FF2B5EF4-FFF2-40B4-BE49-F238E27FC236}">
              <a16:creationId xmlns:a16="http://schemas.microsoft.com/office/drawing/2014/main" id="{33AFDDE9-178E-4693-911F-DBA563FF6B96}"/>
            </a:ext>
          </a:extLst>
        </xdr:cNvPr>
        <xdr:cNvGrpSpPr>
          <a:grpSpLocks noChangeAspect="1"/>
        </xdr:cNvGrpSpPr>
      </xdr:nvGrpSpPr>
      <xdr:grpSpPr>
        <a:xfrm>
          <a:off x="518160" y="111461815"/>
          <a:ext cx="794309" cy="2096162"/>
          <a:chOff x="13620749" y="104774999"/>
          <a:chExt cx="1352551" cy="3438523"/>
        </a:xfrm>
      </xdr:grpSpPr>
      <xdr:grpSp>
        <xdr:nvGrpSpPr>
          <xdr:cNvPr id="1481" name="Group 1480">
            <a:extLst>
              <a:ext uri="{FF2B5EF4-FFF2-40B4-BE49-F238E27FC236}">
                <a16:creationId xmlns:a16="http://schemas.microsoft.com/office/drawing/2014/main" id="{CA9DABC4-050B-4DAA-9802-BE1F67103123}"/>
              </a:ext>
            </a:extLst>
          </xdr:cNvPr>
          <xdr:cNvGrpSpPr/>
        </xdr:nvGrpSpPr>
        <xdr:grpSpPr>
          <a:xfrm>
            <a:off x="13620749" y="105470322"/>
            <a:ext cx="1053296" cy="2743200"/>
            <a:chOff x="13620749" y="105470322"/>
            <a:chExt cx="1053296" cy="2743200"/>
          </a:xfrm>
        </xdr:grpSpPr>
        <xdr:grpSp>
          <xdr:nvGrpSpPr>
            <xdr:cNvPr id="1483" name="Group 1482">
              <a:extLst>
                <a:ext uri="{FF2B5EF4-FFF2-40B4-BE49-F238E27FC236}">
                  <a16:creationId xmlns:a16="http://schemas.microsoft.com/office/drawing/2014/main" id="{40B585C8-77FE-4120-9FFF-A00F0B43D114}"/>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488" name="Rectangle: Rounded Corners 1487">
                <a:extLst>
                  <a:ext uri="{FF2B5EF4-FFF2-40B4-BE49-F238E27FC236}">
                    <a16:creationId xmlns:a16="http://schemas.microsoft.com/office/drawing/2014/main" id="{808E74F7-0C0A-4130-989F-87D113526363}"/>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89" name="Rectangle: Rounded Corners 1488">
                <a:extLst>
                  <a:ext uri="{FF2B5EF4-FFF2-40B4-BE49-F238E27FC236}">
                    <a16:creationId xmlns:a16="http://schemas.microsoft.com/office/drawing/2014/main" id="{93CDB91B-BC7C-42AD-AE25-FFEC367AA7F6}"/>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0" name="Rectangle: Rounded Corners 1489">
                <a:extLst>
                  <a:ext uri="{FF2B5EF4-FFF2-40B4-BE49-F238E27FC236}">
                    <a16:creationId xmlns:a16="http://schemas.microsoft.com/office/drawing/2014/main" id="{9F64BE3C-8A6B-4FF6-B739-02EF73B2FB5E}"/>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1" name="Rectangle: Rounded Corners 1490">
                <a:extLst>
                  <a:ext uri="{FF2B5EF4-FFF2-40B4-BE49-F238E27FC236}">
                    <a16:creationId xmlns:a16="http://schemas.microsoft.com/office/drawing/2014/main" id="{5926A178-633E-40BE-8742-4188CE5DF477}"/>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2" name="Rectangle: Rounded Corners 1491">
                <a:extLst>
                  <a:ext uri="{FF2B5EF4-FFF2-40B4-BE49-F238E27FC236}">
                    <a16:creationId xmlns:a16="http://schemas.microsoft.com/office/drawing/2014/main" id="{929A41A1-7570-4F78-A485-D835CCAEEF9D}"/>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3" name="Rectangle: Rounded Corners 1492">
                <a:extLst>
                  <a:ext uri="{FF2B5EF4-FFF2-40B4-BE49-F238E27FC236}">
                    <a16:creationId xmlns:a16="http://schemas.microsoft.com/office/drawing/2014/main" id="{6B8BA174-62F4-4FEA-9111-34C451977925}"/>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4" name="Rectangle: Rounded Corners 1493">
                <a:extLst>
                  <a:ext uri="{FF2B5EF4-FFF2-40B4-BE49-F238E27FC236}">
                    <a16:creationId xmlns:a16="http://schemas.microsoft.com/office/drawing/2014/main" id="{AB420B6A-DC1B-46D8-B0AA-7590957D1FE9}"/>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84" name="Group 1483">
              <a:extLst>
                <a:ext uri="{FF2B5EF4-FFF2-40B4-BE49-F238E27FC236}">
                  <a16:creationId xmlns:a16="http://schemas.microsoft.com/office/drawing/2014/main" id="{3D09B59F-055F-4FCB-A728-A7AB622EB8D9}"/>
                </a:ext>
              </a:extLst>
            </xdr:cNvPr>
            <xdr:cNvGrpSpPr/>
          </xdr:nvGrpSpPr>
          <xdr:grpSpPr>
            <a:xfrm>
              <a:off x="13679805" y="106093372"/>
              <a:ext cx="953589" cy="1109382"/>
              <a:chOff x="0" y="0"/>
              <a:chExt cx="1112520" cy="1371600"/>
            </a:xfrm>
          </xdr:grpSpPr>
          <xdr:sp macro="" textlink="">
            <xdr:nvSpPr>
              <xdr:cNvPr id="1485" name="Rectangle 1484">
                <a:extLst>
                  <a:ext uri="{FF2B5EF4-FFF2-40B4-BE49-F238E27FC236}">
                    <a16:creationId xmlns:a16="http://schemas.microsoft.com/office/drawing/2014/main" id="{47F1ECDF-F5CA-45D0-A912-6CFF1B067324}"/>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86" name="Rectangle 1485">
                <a:extLst>
                  <a:ext uri="{FF2B5EF4-FFF2-40B4-BE49-F238E27FC236}">
                    <a16:creationId xmlns:a16="http://schemas.microsoft.com/office/drawing/2014/main" id="{C51D008F-CDE5-4367-BD5E-00DA54F47D68}"/>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87" name="Straight Connector 1486">
                <a:extLst>
                  <a:ext uri="{FF2B5EF4-FFF2-40B4-BE49-F238E27FC236}">
                    <a16:creationId xmlns:a16="http://schemas.microsoft.com/office/drawing/2014/main" id="{3AF6E182-FC85-49F4-85DA-C5CC20613418}"/>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82" name="Thought Bubble: Cloud 1481">
            <a:extLst>
              <a:ext uri="{FF2B5EF4-FFF2-40B4-BE49-F238E27FC236}">
                <a16:creationId xmlns:a16="http://schemas.microsoft.com/office/drawing/2014/main" id="{22D52683-55C9-46A9-A6FF-8F0203D308A3}"/>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3</xdr:col>
      <xdr:colOff>220980</xdr:colOff>
      <xdr:row>559</xdr:row>
      <xdr:rowOff>40785</xdr:rowOff>
    </xdr:from>
    <xdr:to>
      <xdr:col>5</xdr:col>
      <xdr:colOff>9449</xdr:colOff>
      <xdr:row>570</xdr:row>
      <xdr:rowOff>132887</xdr:rowOff>
    </xdr:to>
    <xdr:grpSp>
      <xdr:nvGrpSpPr>
        <xdr:cNvPr id="1370" name="Group 1369">
          <a:extLst>
            <a:ext uri="{FF2B5EF4-FFF2-40B4-BE49-F238E27FC236}">
              <a16:creationId xmlns:a16="http://schemas.microsoft.com/office/drawing/2014/main" id="{D6708A71-57AF-4C9E-B48A-63E316A5958A}"/>
            </a:ext>
          </a:extLst>
        </xdr:cNvPr>
        <xdr:cNvGrpSpPr>
          <a:grpSpLocks noChangeAspect="1"/>
        </xdr:cNvGrpSpPr>
      </xdr:nvGrpSpPr>
      <xdr:grpSpPr>
        <a:xfrm>
          <a:off x="1341120" y="111429945"/>
          <a:ext cx="794309" cy="2096162"/>
          <a:chOff x="13620749" y="104774999"/>
          <a:chExt cx="1352551" cy="3438523"/>
        </a:xfrm>
      </xdr:grpSpPr>
      <xdr:grpSp>
        <xdr:nvGrpSpPr>
          <xdr:cNvPr id="1467" name="Group 1466">
            <a:extLst>
              <a:ext uri="{FF2B5EF4-FFF2-40B4-BE49-F238E27FC236}">
                <a16:creationId xmlns:a16="http://schemas.microsoft.com/office/drawing/2014/main" id="{D8F98370-A788-4F5F-902A-7562E125E917}"/>
              </a:ext>
            </a:extLst>
          </xdr:cNvPr>
          <xdr:cNvGrpSpPr/>
        </xdr:nvGrpSpPr>
        <xdr:grpSpPr>
          <a:xfrm>
            <a:off x="13620749" y="105470322"/>
            <a:ext cx="1053296" cy="2743200"/>
            <a:chOff x="13620749" y="105470322"/>
            <a:chExt cx="1053296" cy="2743200"/>
          </a:xfrm>
        </xdr:grpSpPr>
        <xdr:grpSp>
          <xdr:nvGrpSpPr>
            <xdr:cNvPr id="1469" name="Group 1468">
              <a:extLst>
                <a:ext uri="{FF2B5EF4-FFF2-40B4-BE49-F238E27FC236}">
                  <a16:creationId xmlns:a16="http://schemas.microsoft.com/office/drawing/2014/main" id="{800A3DC4-A8B6-4B5D-B65E-64EAE78D2704}"/>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474" name="Rectangle: Rounded Corners 1473">
                <a:extLst>
                  <a:ext uri="{FF2B5EF4-FFF2-40B4-BE49-F238E27FC236}">
                    <a16:creationId xmlns:a16="http://schemas.microsoft.com/office/drawing/2014/main" id="{41775FE9-ABD2-4B35-BC5E-A6C653A5119A}"/>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5" name="Rectangle: Rounded Corners 1474">
                <a:extLst>
                  <a:ext uri="{FF2B5EF4-FFF2-40B4-BE49-F238E27FC236}">
                    <a16:creationId xmlns:a16="http://schemas.microsoft.com/office/drawing/2014/main" id="{E56E2E95-3246-4778-A167-33EB97356359}"/>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6" name="Rectangle: Rounded Corners 1475">
                <a:extLst>
                  <a:ext uri="{FF2B5EF4-FFF2-40B4-BE49-F238E27FC236}">
                    <a16:creationId xmlns:a16="http://schemas.microsoft.com/office/drawing/2014/main" id="{D7BBA3D4-FCA9-4C04-9A20-18BDFAB7BFEF}"/>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7" name="Rectangle: Rounded Corners 1476">
                <a:extLst>
                  <a:ext uri="{FF2B5EF4-FFF2-40B4-BE49-F238E27FC236}">
                    <a16:creationId xmlns:a16="http://schemas.microsoft.com/office/drawing/2014/main" id="{D9F9A33F-BB0A-4CD5-AFD6-3A6CCFDFAD30}"/>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8" name="Rectangle: Rounded Corners 1477">
                <a:extLst>
                  <a:ext uri="{FF2B5EF4-FFF2-40B4-BE49-F238E27FC236}">
                    <a16:creationId xmlns:a16="http://schemas.microsoft.com/office/drawing/2014/main" id="{E1E9D109-A668-4218-B04B-A0A22EC84FD9}"/>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9" name="Rectangle: Rounded Corners 1478">
                <a:extLst>
                  <a:ext uri="{FF2B5EF4-FFF2-40B4-BE49-F238E27FC236}">
                    <a16:creationId xmlns:a16="http://schemas.microsoft.com/office/drawing/2014/main" id="{04293184-9D07-4F2C-A84A-089A83E08F7C}"/>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80" name="Rectangle: Rounded Corners 1479">
                <a:extLst>
                  <a:ext uri="{FF2B5EF4-FFF2-40B4-BE49-F238E27FC236}">
                    <a16:creationId xmlns:a16="http://schemas.microsoft.com/office/drawing/2014/main" id="{665134A7-A43E-463E-9BE1-F5B42065FFC4}"/>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70" name="Group 1469">
              <a:extLst>
                <a:ext uri="{FF2B5EF4-FFF2-40B4-BE49-F238E27FC236}">
                  <a16:creationId xmlns:a16="http://schemas.microsoft.com/office/drawing/2014/main" id="{BE503921-DBB8-425C-8CB9-0B87A6BF517C}"/>
                </a:ext>
              </a:extLst>
            </xdr:cNvPr>
            <xdr:cNvGrpSpPr/>
          </xdr:nvGrpSpPr>
          <xdr:grpSpPr>
            <a:xfrm>
              <a:off x="13679805" y="106093372"/>
              <a:ext cx="953589" cy="1109382"/>
              <a:chOff x="0" y="0"/>
              <a:chExt cx="1112520" cy="1371600"/>
            </a:xfrm>
          </xdr:grpSpPr>
          <xdr:sp macro="" textlink="">
            <xdr:nvSpPr>
              <xdr:cNvPr id="1471" name="Rectangle 1470">
                <a:extLst>
                  <a:ext uri="{FF2B5EF4-FFF2-40B4-BE49-F238E27FC236}">
                    <a16:creationId xmlns:a16="http://schemas.microsoft.com/office/drawing/2014/main" id="{F0A5F2B3-2193-41ED-ADF0-98AB976BB2E9}"/>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72" name="Rectangle 1471">
                <a:extLst>
                  <a:ext uri="{FF2B5EF4-FFF2-40B4-BE49-F238E27FC236}">
                    <a16:creationId xmlns:a16="http://schemas.microsoft.com/office/drawing/2014/main" id="{FF170C3B-DDC5-4D0B-89FC-3D71EC4E73D5}"/>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73" name="Straight Connector 1472">
                <a:extLst>
                  <a:ext uri="{FF2B5EF4-FFF2-40B4-BE49-F238E27FC236}">
                    <a16:creationId xmlns:a16="http://schemas.microsoft.com/office/drawing/2014/main" id="{FC1385DE-8A16-4E7B-B3A4-1E104EEE740D}"/>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68" name="Thought Bubble: Cloud 1467">
            <a:extLst>
              <a:ext uri="{FF2B5EF4-FFF2-40B4-BE49-F238E27FC236}">
                <a16:creationId xmlns:a16="http://schemas.microsoft.com/office/drawing/2014/main" id="{89CAA039-14C2-44CF-85C5-745A41BF23AC}"/>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10</xdr:col>
      <xdr:colOff>420616</xdr:colOff>
      <xdr:row>559</xdr:row>
      <xdr:rowOff>84802</xdr:rowOff>
    </xdr:from>
    <xdr:to>
      <xdr:col>12</xdr:col>
      <xdr:colOff>119616</xdr:colOff>
      <xdr:row>570</xdr:row>
      <xdr:rowOff>159499</xdr:rowOff>
    </xdr:to>
    <xdr:grpSp>
      <xdr:nvGrpSpPr>
        <xdr:cNvPr id="1375" name="Group 1374">
          <a:extLst>
            <a:ext uri="{FF2B5EF4-FFF2-40B4-BE49-F238E27FC236}">
              <a16:creationId xmlns:a16="http://schemas.microsoft.com/office/drawing/2014/main" id="{B37011FF-D5CF-4A61-9EAD-E41381592E98}"/>
            </a:ext>
          </a:extLst>
        </xdr:cNvPr>
        <xdr:cNvGrpSpPr>
          <a:grpSpLocks noChangeAspect="1"/>
        </xdr:cNvGrpSpPr>
      </xdr:nvGrpSpPr>
      <xdr:grpSpPr>
        <a:xfrm>
          <a:off x="5061196" y="111473962"/>
          <a:ext cx="704840" cy="2078757"/>
          <a:chOff x="14800796" y="104774975"/>
          <a:chExt cx="1197224" cy="3409972"/>
        </a:xfrm>
      </xdr:grpSpPr>
      <xdr:grpSp>
        <xdr:nvGrpSpPr>
          <xdr:cNvPr id="1397" name="Group 1396">
            <a:extLst>
              <a:ext uri="{FF2B5EF4-FFF2-40B4-BE49-F238E27FC236}">
                <a16:creationId xmlns:a16="http://schemas.microsoft.com/office/drawing/2014/main" id="{60E4DBBA-73D4-464E-8702-8BF193CDB5DA}"/>
              </a:ext>
            </a:extLst>
          </xdr:cNvPr>
          <xdr:cNvGrpSpPr/>
        </xdr:nvGrpSpPr>
        <xdr:grpSpPr>
          <a:xfrm>
            <a:off x="14944724" y="105441747"/>
            <a:ext cx="1053296" cy="2743200"/>
            <a:chOff x="14944724" y="105441747"/>
            <a:chExt cx="1053296" cy="2743200"/>
          </a:xfrm>
        </xdr:grpSpPr>
        <xdr:grpSp>
          <xdr:nvGrpSpPr>
            <xdr:cNvPr id="1399" name="Group 1398">
              <a:extLst>
                <a:ext uri="{FF2B5EF4-FFF2-40B4-BE49-F238E27FC236}">
                  <a16:creationId xmlns:a16="http://schemas.microsoft.com/office/drawing/2014/main" id="{5533F5A2-3A73-440B-B446-2AFB29C021A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04" name="Rectangle: Rounded Corners 1403">
                <a:extLst>
                  <a:ext uri="{FF2B5EF4-FFF2-40B4-BE49-F238E27FC236}">
                    <a16:creationId xmlns:a16="http://schemas.microsoft.com/office/drawing/2014/main" id="{CBB9B2A5-9DDF-4CE9-8B3D-26A591CD380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5" name="Rectangle: Rounded Corners 1404">
                <a:extLst>
                  <a:ext uri="{FF2B5EF4-FFF2-40B4-BE49-F238E27FC236}">
                    <a16:creationId xmlns:a16="http://schemas.microsoft.com/office/drawing/2014/main" id="{10CC45E6-3039-4A0E-A559-AA7924CA2FC1}"/>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6" name="Rectangle: Rounded Corners 1405">
                <a:extLst>
                  <a:ext uri="{FF2B5EF4-FFF2-40B4-BE49-F238E27FC236}">
                    <a16:creationId xmlns:a16="http://schemas.microsoft.com/office/drawing/2014/main" id="{C6D8DDC6-5458-45C7-90F4-8DF78FF2A14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7" name="Rectangle: Rounded Corners 1406">
                <a:extLst>
                  <a:ext uri="{FF2B5EF4-FFF2-40B4-BE49-F238E27FC236}">
                    <a16:creationId xmlns:a16="http://schemas.microsoft.com/office/drawing/2014/main" id="{5986D9E4-33C9-4094-A214-830C27B38417}"/>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8" name="Rectangle: Rounded Corners 1407">
                <a:extLst>
                  <a:ext uri="{FF2B5EF4-FFF2-40B4-BE49-F238E27FC236}">
                    <a16:creationId xmlns:a16="http://schemas.microsoft.com/office/drawing/2014/main" id="{4015F21A-D5EB-4AB0-9132-82B8A8C258CC}"/>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9" name="Rectangle: Rounded Corners 1408">
                <a:extLst>
                  <a:ext uri="{FF2B5EF4-FFF2-40B4-BE49-F238E27FC236}">
                    <a16:creationId xmlns:a16="http://schemas.microsoft.com/office/drawing/2014/main" id="{720D0C12-1F70-457D-B544-A5B4BBFEDB0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10" name="Rectangle: Rounded Corners 1409">
                <a:extLst>
                  <a:ext uri="{FF2B5EF4-FFF2-40B4-BE49-F238E27FC236}">
                    <a16:creationId xmlns:a16="http://schemas.microsoft.com/office/drawing/2014/main" id="{C5176E42-CECE-4A13-A5C9-E1CA1214850A}"/>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00" name="Group 1399">
              <a:extLst>
                <a:ext uri="{FF2B5EF4-FFF2-40B4-BE49-F238E27FC236}">
                  <a16:creationId xmlns:a16="http://schemas.microsoft.com/office/drawing/2014/main" id="{67602BC8-E7E2-440E-961F-C1280725DD8C}"/>
                </a:ext>
              </a:extLst>
            </xdr:cNvPr>
            <xdr:cNvGrpSpPr/>
          </xdr:nvGrpSpPr>
          <xdr:grpSpPr>
            <a:xfrm>
              <a:off x="15001875" y="106064797"/>
              <a:ext cx="953589" cy="1109382"/>
              <a:chOff x="-11112" y="0"/>
              <a:chExt cx="1112519" cy="1371600"/>
            </a:xfrm>
          </xdr:grpSpPr>
          <xdr:sp macro="" textlink="">
            <xdr:nvSpPr>
              <xdr:cNvPr id="1401" name="Rectangle 1400">
                <a:extLst>
                  <a:ext uri="{FF2B5EF4-FFF2-40B4-BE49-F238E27FC236}">
                    <a16:creationId xmlns:a16="http://schemas.microsoft.com/office/drawing/2014/main" id="{CC76951B-DDFF-4904-98A2-48805F74A476}"/>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02" name="Rectangle 1401">
                <a:extLst>
                  <a:ext uri="{FF2B5EF4-FFF2-40B4-BE49-F238E27FC236}">
                    <a16:creationId xmlns:a16="http://schemas.microsoft.com/office/drawing/2014/main" id="{7DA21822-A5E0-4265-8716-2C7CF40A1BD9}"/>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03" name="Straight Connector 1402">
                <a:extLst>
                  <a:ext uri="{FF2B5EF4-FFF2-40B4-BE49-F238E27FC236}">
                    <a16:creationId xmlns:a16="http://schemas.microsoft.com/office/drawing/2014/main" id="{DB153DBE-5A02-47E9-A921-E2FB7D3E7543}"/>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98" name="Thought Bubble: Cloud 1397">
            <a:extLst>
              <a:ext uri="{FF2B5EF4-FFF2-40B4-BE49-F238E27FC236}">
                <a16:creationId xmlns:a16="http://schemas.microsoft.com/office/drawing/2014/main" id="{E4158E66-65BD-43D3-9901-53926527BFF3}"/>
              </a:ext>
            </a:extLst>
          </xdr:cNvPr>
          <xdr:cNvSpPr/>
        </xdr:nvSpPr>
        <xdr:spPr>
          <a:xfrm flipH="1">
            <a:off x="14800796" y="104774975"/>
            <a:ext cx="1171577"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2</xdr:col>
      <xdr:colOff>180685</xdr:colOff>
      <xdr:row>563</xdr:row>
      <xdr:rowOff>162842</xdr:rowOff>
    </xdr:from>
    <xdr:to>
      <xdr:col>6</xdr:col>
      <xdr:colOff>353203</xdr:colOff>
      <xdr:row>574</xdr:row>
      <xdr:rowOff>89301</xdr:rowOff>
    </xdr:to>
    <xdr:grpSp>
      <xdr:nvGrpSpPr>
        <xdr:cNvPr id="1371" name="Group 1370">
          <a:extLst>
            <a:ext uri="{FF2B5EF4-FFF2-40B4-BE49-F238E27FC236}">
              <a16:creationId xmlns:a16="http://schemas.microsoft.com/office/drawing/2014/main" id="{4233B72A-2C4F-4F80-811B-CAAAB0DAA83B}"/>
            </a:ext>
          </a:extLst>
        </xdr:cNvPr>
        <xdr:cNvGrpSpPr>
          <a:grpSpLocks noChangeAspect="1"/>
        </xdr:cNvGrpSpPr>
      </xdr:nvGrpSpPr>
      <xdr:grpSpPr>
        <a:xfrm>
          <a:off x="797905" y="112253042"/>
          <a:ext cx="2184198" cy="1945759"/>
          <a:chOff x="16602074" y="105297915"/>
          <a:chExt cx="3415676" cy="2925132"/>
        </a:xfrm>
      </xdr:grpSpPr>
      <xdr:grpSp>
        <xdr:nvGrpSpPr>
          <xdr:cNvPr id="1453" name="Group 1452">
            <a:extLst>
              <a:ext uri="{FF2B5EF4-FFF2-40B4-BE49-F238E27FC236}">
                <a16:creationId xmlns:a16="http://schemas.microsoft.com/office/drawing/2014/main" id="{C02B8888-6FC5-471A-9D68-41E0FF3AF827}"/>
              </a:ext>
            </a:extLst>
          </xdr:cNvPr>
          <xdr:cNvGrpSpPr/>
        </xdr:nvGrpSpPr>
        <xdr:grpSpPr>
          <a:xfrm>
            <a:off x="16602074" y="105479847"/>
            <a:ext cx="1053296" cy="2743200"/>
            <a:chOff x="16602074" y="105479847"/>
            <a:chExt cx="1053296" cy="2743200"/>
          </a:xfrm>
        </xdr:grpSpPr>
        <xdr:grpSp>
          <xdr:nvGrpSpPr>
            <xdr:cNvPr id="1455" name="Group 1454">
              <a:extLst>
                <a:ext uri="{FF2B5EF4-FFF2-40B4-BE49-F238E27FC236}">
                  <a16:creationId xmlns:a16="http://schemas.microsoft.com/office/drawing/2014/main" id="{DCC7D508-D1EC-4871-831C-2E8D99873C78}"/>
                </a:ext>
              </a:extLst>
            </xdr:cNvPr>
            <xdr:cNvGrpSpPr>
              <a:grpSpLocks noChangeAspect="1"/>
            </xdr:cNvGrpSpPr>
          </xdr:nvGrpSpPr>
          <xdr:grpSpPr>
            <a:xfrm>
              <a:off x="16602074" y="105479847"/>
              <a:ext cx="1053296" cy="2743200"/>
              <a:chOff x="4819649" y="104755947"/>
              <a:chExt cx="2600325" cy="6772277"/>
            </a:xfrm>
            <a:solidFill>
              <a:srgbClr val="00B0F0"/>
            </a:solidFill>
          </xdr:grpSpPr>
          <xdr:sp macro="" textlink="">
            <xdr:nvSpPr>
              <xdr:cNvPr id="1460" name="Rectangle: Rounded Corners 1459">
                <a:extLst>
                  <a:ext uri="{FF2B5EF4-FFF2-40B4-BE49-F238E27FC236}">
                    <a16:creationId xmlns:a16="http://schemas.microsoft.com/office/drawing/2014/main" id="{3EB81E84-D814-493F-A071-CB65A736EE5E}"/>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1" name="Rectangle: Rounded Corners 1460">
                <a:extLst>
                  <a:ext uri="{FF2B5EF4-FFF2-40B4-BE49-F238E27FC236}">
                    <a16:creationId xmlns:a16="http://schemas.microsoft.com/office/drawing/2014/main" id="{C097F8D6-929F-428A-A65C-A022D2626375}"/>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2" name="Rectangle: Rounded Corners 1461">
                <a:extLst>
                  <a:ext uri="{FF2B5EF4-FFF2-40B4-BE49-F238E27FC236}">
                    <a16:creationId xmlns:a16="http://schemas.microsoft.com/office/drawing/2014/main" id="{CED3025A-1AF9-4D89-A050-D54D9116B053}"/>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3" name="Rectangle: Rounded Corners 1462">
                <a:extLst>
                  <a:ext uri="{FF2B5EF4-FFF2-40B4-BE49-F238E27FC236}">
                    <a16:creationId xmlns:a16="http://schemas.microsoft.com/office/drawing/2014/main" id="{034BAC9B-CB57-42EE-8667-1CE176FD1ED8}"/>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4" name="Rectangle: Rounded Corners 1463">
                <a:extLst>
                  <a:ext uri="{FF2B5EF4-FFF2-40B4-BE49-F238E27FC236}">
                    <a16:creationId xmlns:a16="http://schemas.microsoft.com/office/drawing/2014/main" id="{6198FF95-758A-4629-B9FD-F20771B609D5}"/>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5" name="Rectangle: Rounded Corners 1464">
                <a:extLst>
                  <a:ext uri="{FF2B5EF4-FFF2-40B4-BE49-F238E27FC236}">
                    <a16:creationId xmlns:a16="http://schemas.microsoft.com/office/drawing/2014/main" id="{4165D5BD-8D17-4DDD-B798-7A312B3B4826}"/>
                  </a:ext>
                </a:extLst>
              </xdr:cNvPr>
              <xdr:cNvSpPr/>
            </xdr:nvSpPr>
            <xdr:spPr>
              <a:xfrm>
                <a:off x="5419725" y="106499024"/>
                <a:ext cx="640080" cy="5029200"/>
              </a:xfrm>
              <a:prstGeom prst="roundRect">
                <a:avLst>
                  <a:gd name="adj" fmla="val 47917"/>
                </a:avLst>
              </a:prstGeom>
              <a:gradFill>
                <a:gsLst>
                  <a:gs pos="0">
                    <a:srgbClr val="00B0F0"/>
                  </a:gs>
                  <a:gs pos="75000">
                    <a:srgbClr val="00B0F0"/>
                  </a:gs>
                  <a:gs pos="100000">
                    <a:srgbClr val="00206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6" name="Rectangle: Rounded Corners 1465">
                <a:extLst>
                  <a:ext uri="{FF2B5EF4-FFF2-40B4-BE49-F238E27FC236}">
                    <a16:creationId xmlns:a16="http://schemas.microsoft.com/office/drawing/2014/main" id="{EB2E93E6-A93A-4861-A45D-8E4A07F9964C}"/>
                  </a:ext>
                </a:extLst>
              </xdr:cNvPr>
              <xdr:cNvSpPr/>
            </xdr:nvSpPr>
            <xdr:spPr>
              <a:xfrm>
                <a:off x="6200775" y="106499024"/>
                <a:ext cx="640080" cy="5029200"/>
              </a:xfrm>
              <a:prstGeom prst="roundRect">
                <a:avLst>
                  <a:gd name="adj" fmla="val 47917"/>
                </a:avLst>
              </a:prstGeom>
              <a:gradFill>
                <a:gsLst>
                  <a:gs pos="0">
                    <a:srgbClr val="00B0F0"/>
                  </a:gs>
                  <a:gs pos="75000">
                    <a:srgbClr val="00B0F0"/>
                  </a:gs>
                  <a:gs pos="100000">
                    <a:srgbClr val="00206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56" name="Group 1455">
              <a:extLst>
                <a:ext uri="{FF2B5EF4-FFF2-40B4-BE49-F238E27FC236}">
                  <a16:creationId xmlns:a16="http://schemas.microsoft.com/office/drawing/2014/main" id="{C5ACC54F-726C-4F3E-B03D-D1182E0722F6}"/>
                </a:ext>
              </a:extLst>
            </xdr:cNvPr>
            <xdr:cNvGrpSpPr/>
          </xdr:nvGrpSpPr>
          <xdr:grpSpPr>
            <a:xfrm>
              <a:off x="16655688" y="106112422"/>
              <a:ext cx="953589" cy="1109382"/>
              <a:chOff x="1638300" y="0"/>
              <a:chExt cx="1112520" cy="1371600"/>
            </a:xfrm>
          </xdr:grpSpPr>
          <xdr:sp macro="" textlink="">
            <xdr:nvSpPr>
              <xdr:cNvPr id="1457" name="Rectangle 1456">
                <a:extLst>
                  <a:ext uri="{FF2B5EF4-FFF2-40B4-BE49-F238E27FC236}">
                    <a16:creationId xmlns:a16="http://schemas.microsoft.com/office/drawing/2014/main" id="{62C09487-8E2C-45DE-A53D-C8B27118041E}"/>
                  </a:ext>
                </a:extLst>
              </xdr:cNvPr>
              <xdr:cNvSpPr/>
            </xdr:nvSpPr>
            <xdr:spPr>
              <a:xfrm>
                <a:off x="1638300" y="0"/>
                <a:ext cx="457200" cy="1371600"/>
              </a:xfrm>
              <a:prstGeom prst="rect">
                <a:avLst/>
              </a:prstGeom>
              <a:gradFill>
                <a:gsLst>
                  <a:gs pos="0">
                    <a:schemeClr val="bg1">
                      <a:lumMod val="95000"/>
                    </a:schemeClr>
                  </a:gs>
                  <a:gs pos="29000">
                    <a:schemeClr val="bg1">
                      <a:lumMod val="95000"/>
                    </a:schemeClr>
                  </a:gs>
                  <a:gs pos="30000">
                    <a:schemeClr val="accent6">
                      <a:lumMod val="40000"/>
                      <a:lumOff val="60000"/>
                    </a:schemeClr>
                  </a:gs>
                  <a:gs pos="100000">
                    <a:schemeClr val="accent6">
                      <a:lumMod val="60000"/>
                      <a:lumOff val="40000"/>
                    </a:schemeClr>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58" name="Rectangle 1457">
                <a:extLst>
                  <a:ext uri="{FF2B5EF4-FFF2-40B4-BE49-F238E27FC236}">
                    <a16:creationId xmlns:a16="http://schemas.microsoft.com/office/drawing/2014/main" id="{0A38A2F0-097A-477F-AFC9-95577AF76E3C}"/>
                  </a:ext>
                </a:extLst>
              </xdr:cNvPr>
              <xdr:cNvSpPr/>
            </xdr:nvSpPr>
            <xdr:spPr>
              <a:xfrm>
                <a:off x="2293620" y="0"/>
                <a:ext cx="457200" cy="1371600"/>
              </a:xfrm>
              <a:prstGeom prst="rect">
                <a:avLst/>
              </a:prstGeom>
              <a:gradFill>
                <a:gsLst>
                  <a:gs pos="0">
                    <a:schemeClr val="bg1">
                      <a:lumMod val="95000"/>
                    </a:schemeClr>
                  </a:gs>
                  <a:gs pos="39000">
                    <a:schemeClr val="bg1">
                      <a:lumMod val="95000"/>
                    </a:schemeClr>
                  </a:gs>
                  <a:gs pos="40000">
                    <a:srgbClr val="F0CDFF"/>
                  </a:gs>
                  <a:gs pos="100000">
                    <a:srgbClr val="D7B9FF"/>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59" name="Straight Connector 1458">
                <a:extLst>
                  <a:ext uri="{FF2B5EF4-FFF2-40B4-BE49-F238E27FC236}">
                    <a16:creationId xmlns:a16="http://schemas.microsoft.com/office/drawing/2014/main" id="{357DEADA-47D1-4DF0-904C-B4E8EB23248D}"/>
                  </a:ext>
                </a:extLst>
              </xdr:cNvPr>
              <xdr:cNvCxnSpPr/>
            </xdr:nvCxnSpPr>
            <xdr:spPr>
              <a:xfrm flipH="1" flipV="1">
                <a:off x="2095500" y="418496"/>
                <a:ext cx="198120" cy="129739"/>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54" name="Speech Bubble: Oval 1453">
            <a:extLst>
              <a:ext uri="{FF2B5EF4-FFF2-40B4-BE49-F238E27FC236}">
                <a16:creationId xmlns:a16="http://schemas.microsoft.com/office/drawing/2014/main" id="{E250AB16-A6F3-43C3-A316-540C24DC7D7C}"/>
              </a:ext>
            </a:extLst>
          </xdr:cNvPr>
          <xdr:cNvSpPr/>
        </xdr:nvSpPr>
        <xdr:spPr>
          <a:xfrm>
            <a:off x="17419496" y="105297915"/>
            <a:ext cx="2598254" cy="504825"/>
          </a:xfrm>
          <a:prstGeom prst="wedgeEllipseCallout">
            <a:avLst>
              <a:gd name="adj1" fmla="val -48040"/>
              <a:gd name="adj2" fmla="val 49213"/>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9</xdr:col>
      <xdr:colOff>481570</xdr:colOff>
      <xdr:row>560</xdr:row>
      <xdr:rowOff>64697</xdr:rowOff>
    </xdr:from>
    <xdr:to>
      <xdr:col>11</xdr:col>
      <xdr:colOff>172952</xdr:colOff>
      <xdr:row>571</xdr:row>
      <xdr:rowOff>139394</xdr:rowOff>
    </xdr:to>
    <xdr:grpSp>
      <xdr:nvGrpSpPr>
        <xdr:cNvPr id="1372" name="Group 1371">
          <a:extLst>
            <a:ext uri="{FF2B5EF4-FFF2-40B4-BE49-F238E27FC236}">
              <a16:creationId xmlns:a16="http://schemas.microsoft.com/office/drawing/2014/main" id="{9381BB64-5590-476A-AD8E-A067C6F18244}"/>
            </a:ext>
          </a:extLst>
        </xdr:cNvPr>
        <xdr:cNvGrpSpPr>
          <a:grpSpLocks noChangeAspect="1"/>
        </xdr:cNvGrpSpPr>
      </xdr:nvGrpSpPr>
      <xdr:grpSpPr>
        <a:xfrm>
          <a:off x="4619230" y="111629117"/>
          <a:ext cx="697222" cy="2078757"/>
          <a:chOff x="14814021" y="104774975"/>
          <a:chExt cx="1183999" cy="3409972"/>
        </a:xfrm>
      </xdr:grpSpPr>
      <xdr:grpSp>
        <xdr:nvGrpSpPr>
          <xdr:cNvPr id="1439" name="Group 1438">
            <a:extLst>
              <a:ext uri="{FF2B5EF4-FFF2-40B4-BE49-F238E27FC236}">
                <a16:creationId xmlns:a16="http://schemas.microsoft.com/office/drawing/2014/main" id="{BBC6ACD2-424D-412D-9762-74CCFA7ECD6D}"/>
              </a:ext>
            </a:extLst>
          </xdr:cNvPr>
          <xdr:cNvGrpSpPr/>
        </xdr:nvGrpSpPr>
        <xdr:grpSpPr>
          <a:xfrm>
            <a:off x="14944724" y="105441747"/>
            <a:ext cx="1053296" cy="2743200"/>
            <a:chOff x="14944724" y="105441747"/>
            <a:chExt cx="1053296" cy="2743200"/>
          </a:xfrm>
        </xdr:grpSpPr>
        <xdr:grpSp>
          <xdr:nvGrpSpPr>
            <xdr:cNvPr id="1441" name="Group 1440">
              <a:extLst>
                <a:ext uri="{FF2B5EF4-FFF2-40B4-BE49-F238E27FC236}">
                  <a16:creationId xmlns:a16="http://schemas.microsoft.com/office/drawing/2014/main" id="{4734BCF9-84BE-4509-9E78-CB365007CA07}"/>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46" name="Rectangle: Rounded Corners 1445">
                <a:extLst>
                  <a:ext uri="{FF2B5EF4-FFF2-40B4-BE49-F238E27FC236}">
                    <a16:creationId xmlns:a16="http://schemas.microsoft.com/office/drawing/2014/main" id="{E590845A-95B0-4F49-8F8B-64EADCCF4CE0}"/>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7" name="Rectangle: Rounded Corners 1446">
                <a:extLst>
                  <a:ext uri="{FF2B5EF4-FFF2-40B4-BE49-F238E27FC236}">
                    <a16:creationId xmlns:a16="http://schemas.microsoft.com/office/drawing/2014/main" id="{1ADDB67A-AB54-469F-BA9F-E2513EFA4EBC}"/>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8" name="Rectangle: Rounded Corners 1447">
                <a:extLst>
                  <a:ext uri="{FF2B5EF4-FFF2-40B4-BE49-F238E27FC236}">
                    <a16:creationId xmlns:a16="http://schemas.microsoft.com/office/drawing/2014/main" id="{65FA908D-A97B-476F-8785-919DB56344C4}"/>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9" name="Rectangle: Rounded Corners 1448">
                <a:extLst>
                  <a:ext uri="{FF2B5EF4-FFF2-40B4-BE49-F238E27FC236}">
                    <a16:creationId xmlns:a16="http://schemas.microsoft.com/office/drawing/2014/main" id="{AC138D8F-91D6-41A9-8B52-F3ACBEB4AEC1}"/>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0" name="Rectangle: Rounded Corners 1449">
                <a:extLst>
                  <a:ext uri="{FF2B5EF4-FFF2-40B4-BE49-F238E27FC236}">
                    <a16:creationId xmlns:a16="http://schemas.microsoft.com/office/drawing/2014/main" id="{F0D8FB21-E8AC-45C6-BEE3-130F357E6784}"/>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1" name="Rectangle: Rounded Corners 1450">
                <a:extLst>
                  <a:ext uri="{FF2B5EF4-FFF2-40B4-BE49-F238E27FC236}">
                    <a16:creationId xmlns:a16="http://schemas.microsoft.com/office/drawing/2014/main" id="{E99E6B6A-C589-49DA-91B4-24104C924E2E}"/>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2" name="Rectangle: Rounded Corners 1451">
                <a:extLst>
                  <a:ext uri="{FF2B5EF4-FFF2-40B4-BE49-F238E27FC236}">
                    <a16:creationId xmlns:a16="http://schemas.microsoft.com/office/drawing/2014/main" id="{85420E9C-C80A-41D5-AC5A-8F13A61D726C}"/>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42" name="Group 1441">
              <a:extLst>
                <a:ext uri="{FF2B5EF4-FFF2-40B4-BE49-F238E27FC236}">
                  <a16:creationId xmlns:a16="http://schemas.microsoft.com/office/drawing/2014/main" id="{0732D441-ED00-4304-90D7-002C83D04BAE}"/>
                </a:ext>
              </a:extLst>
            </xdr:cNvPr>
            <xdr:cNvGrpSpPr/>
          </xdr:nvGrpSpPr>
          <xdr:grpSpPr>
            <a:xfrm>
              <a:off x="15001875" y="106064797"/>
              <a:ext cx="953589" cy="1109382"/>
              <a:chOff x="-11112" y="0"/>
              <a:chExt cx="1112519" cy="1371600"/>
            </a:xfrm>
          </xdr:grpSpPr>
          <xdr:sp macro="" textlink="">
            <xdr:nvSpPr>
              <xdr:cNvPr id="1443" name="Rectangle 1442">
                <a:extLst>
                  <a:ext uri="{FF2B5EF4-FFF2-40B4-BE49-F238E27FC236}">
                    <a16:creationId xmlns:a16="http://schemas.microsoft.com/office/drawing/2014/main" id="{DF4B9A21-173B-4A2D-ADC9-EE7F22D2C67D}"/>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44" name="Rectangle 1443">
                <a:extLst>
                  <a:ext uri="{FF2B5EF4-FFF2-40B4-BE49-F238E27FC236}">
                    <a16:creationId xmlns:a16="http://schemas.microsoft.com/office/drawing/2014/main" id="{0DA65099-D954-404F-8AE2-77C8FC115C65}"/>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45" name="Straight Connector 1444">
                <a:extLst>
                  <a:ext uri="{FF2B5EF4-FFF2-40B4-BE49-F238E27FC236}">
                    <a16:creationId xmlns:a16="http://schemas.microsoft.com/office/drawing/2014/main" id="{03C32054-D4DE-43B2-9F2C-C773DD3132DC}"/>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40" name="Thought Bubble: Cloud 1439">
            <a:extLst>
              <a:ext uri="{FF2B5EF4-FFF2-40B4-BE49-F238E27FC236}">
                <a16:creationId xmlns:a16="http://schemas.microsoft.com/office/drawing/2014/main" id="{D4E1AE31-974E-4BCD-AFD5-3FC7BAE5DF28}"/>
              </a:ext>
            </a:extLst>
          </xdr:cNvPr>
          <xdr:cNvSpPr/>
        </xdr:nvSpPr>
        <xdr:spPr>
          <a:xfrm flipH="1">
            <a:off x="14814021"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7</xdr:col>
      <xdr:colOff>187817</xdr:colOff>
      <xdr:row>563</xdr:row>
      <xdr:rowOff>162486</xdr:rowOff>
    </xdr:from>
    <xdr:to>
      <xdr:col>11</xdr:col>
      <xdr:colOff>373206</xdr:colOff>
      <xdr:row>574</xdr:row>
      <xdr:rowOff>85531</xdr:rowOff>
    </xdr:to>
    <xdr:grpSp>
      <xdr:nvGrpSpPr>
        <xdr:cNvPr id="1376" name="Group 1375">
          <a:extLst>
            <a:ext uri="{FF2B5EF4-FFF2-40B4-BE49-F238E27FC236}">
              <a16:creationId xmlns:a16="http://schemas.microsoft.com/office/drawing/2014/main" id="{676E9F1F-C9FA-41A9-B47A-C60841EEAD62}"/>
            </a:ext>
          </a:extLst>
        </xdr:cNvPr>
        <xdr:cNvGrpSpPr>
          <a:grpSpLocks noChangeAspect="1"/>
        </xdr:cNvGrpSpPr>
      </xdr:nvGrpSpPr>
      <xdr:grpSpPr>
        <a:xfrm>
          <a:off x="3319637" y="112252686"/>
          <a:ext cx="2197069" cy="1942345"/>
          <a:chOff x="15571811" y="105293615"/>
          <a:chExt cx="3407534" cy="2900857"/>
        </a:xfrm>
      </xdr:grpSpPr>
      <xdr:grpSp>
        <xdr:nvGrpSpPr>
          <xdr:cNvPr id="1383" name="Group 1382">
            <a:extLst>
              <a:ext uri="{FF2B5EF4-FFF2-40B4-BE49-F238E27FC236}">
                <a16:creationId xmlns:a16="http://schemas.microsoft.com/office/drawing/2014/main" id="{85A4B39E-A805-440A-A8B9-99236A1561B0}"/>
              </a:ext>
            </a:extLst>
          </xdr:cNvPr>
          <xdr:cNvGrpSpPr/>
        </xdr:nvGrpSpPr>
        <xdr:grpSpPr>
          <a:xfrm>
            <a:off x="17926049" y="105451272"/>
            <a:ext cx="1053296" cy="2743200"/>
            <a:chOff x="17926049" y="105451272"/>
            <a:chExt cx="1053296" cy="2743200"/>
          </a:xfrm>
        </xdr:grpSpPr>
        <xdr:grpSp>
          <xdr:nvGrpSpPr>
            <xdr:cNvPr id="1385" name="Group 1384">
              <a:extLst>
                <a:ext uri="{FF2B5EF4-FFF2-40B4-BE49-F238E27FC236}">
                  <a16:creationId xmlns:a16="http://schemas.microsoft.com/office/drawing/2014/main" id="{5EAC2AA7-3100-46F3-B410-37048CF00CA8}"/>
                </a:ext>
              </a:extLst>
            </xdr:cNvPr>
            <xdr:cNvGrpSpPr>
              <a:grpSpLocks noChangeAspect="1"/>
            </xdr:cNvGrpSpPr>
          </xdr:nvGrpSpPr>
          <xdr:grpSpPr>
            <a:xfrm>
              <a:off x="17926049" y="105451272"/>
              <a:ext cx="1053296" cy="2743200"/>
              <a:chOff x="4819649" y="104755947"/>
              <a:chExt cx="2600325" cy="6772277"/>
            </a:xfrm>
            <a:solidFill>
              <a:srgbClr val="FF7171"/>
            </a:solidFill>
          </xdr:grpSpPr>
          <xdr:sp macro="" textlink="">
            <xdr:nvSpPr>
              <xdr:cNvPr id="1390" name="Rectangle: Rounded Corners 1389">
                <a:extLst>
                  <a:ext uri="{FF2B5EF4-FFF2-40B4-BE49-F238E27FC236}">
                    <a16:creationId xmlns:a16="http://schemas.microsoft.com/office/drawing/2014/main" id="{107704FF-AA56-4DE7-830E-5DA671632926}"/>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1" name="Rectangle: Rounded Corners 1390">
                <a:extLst>
                  <a:ext uri="{FF2B5EF4-FFF2-40B4-BE49-F238E27FC236}">
                    <a16:creationId xmlns:a16="http://schemas.microsoft.com/office/drawing/2014/main" id="{5F0EE2D3-823F-404C-8692-2A60ED26ED17}"/>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2" name="Rectangle: Rounded Corners 1391">
                <a:extLst>
                  <a:ext uri="{FF2B5EF4-FFF2-40B4-BE49-F238E27FC236}">
                    <a16:creationId xmlns:a16="http://schemas.microsoft.com/office/drawing/2014/main" id="{BFDBAE97-9613-4743-9A4D-DDEC43DBD7DD}"/>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3" name="Rectangle: Rounded Corners 1392">
                <a:extLst>
                  <a:ext uri="{FF2B5EF4-FFF2-40B4-BE49-F238E27FC236}">
                    <a16:creationId xmlns:a16="http://schemas.microsoft.com/office/drawing/2014/main" id="{6AC2DA45-6910-42E2-82F0-486B0B2769EA}"/>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4" name="Rectangle: Rounded Corners 1393">
                <a:extLst>
                  <a:ext uri="{FF2B5EF4-FFF2-40B4-BE49-F238E27FC236}">
                    <a16:creationId xmlns:a16="http://schemas.microsoft.com/office/drawing/2014/main" id="{27D2FFD3-93DF-4E2F-A37F-91284FDC518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5" name="Rectangle: Rounded Corners 1394">
                <a:extLst>
                  <a:ext uri="{FF2B5EF4-FFF2-40B4-BE49-F238E27FC236}">
                    <a16:creationId xmlns:a16="http://schemas.microsoft.com/office/drawing/2014/main" id="{481F48E0-ED11-47B1-9578-BDCDD5D0F582}"/>
                  </a:ext>
                </a:extLst>
              </xdr:cNvPr>
              <xdr:cNvSpPr/>
            </xdr:nvSpPr>
            <xdr:spPr>
              <a:xfrm>
                <a:off x="5419725" y="106499024"/>
                <a:ext cx="640080" cy="5029200"/>
              </a:xfrm>
              <a:prstGeom prst="roundRect">
                <a:avLst>
                  <a:gd name="adj" fmla="val 47917"/>
                </a:avLst>
              </a:prstGeom>
              <a:gradFill>
                <a:gsLst>
                  <a:gs pos="0">
                    <a:srgbClr val="FF7171"/>
                  </a:gs>
                  <a:gs pos="75000">
                    <a:srgbClr val="FF7171"/>
                  </a:gs>
                  <a:gs pos="100000">
                    <a:srgbClr val="73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6" name="Rectangle: Rounded Corners 1395">
                <a:extLst>
                  <a:ext uri="{FF2B5EF4-FFF2-40B4-BE49-F238E27FC236}">
                    <a16:creationId xmlns:a16="http://schemas.microsoft.com/office/drawing/2014/main" id="{512E3DA1-D7A0-42C0-8750-810D3DCF3698}"/>
                  </a:ext>
                </a:extLst>
              </xdr:cNvPr>
              <xdr:cNvSpPr/>
            </xdr:nvSpPr>
            <xdr:spPr>
              <a:xfrm>
                <a:off x="6200775" y="106499024"/>
                <a:ext cx="640080" cy="5029200"/>
              </a:xfrm>
              <a:prstGeom prst="roundRect">
                <a:avLst>
                  <a:gd name="adj" fmla="val 47917"/>
                </a:avLst>
              </a:prstGeom>
              <a:gradFill>
                <a:gsLst>
                  <a:gs pos="0">
                    <a:srgbClr val="FF7171"/>
                  </a:gs>
                  <a:gs pos="75000">
                    <a:srgbClr val="FF7171"/>
                  </a:gs>
                  <a:gs pos="100000">
                    <a:srgbClr val="73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86" name="Group 1385">
              <a:extLst>
                <a:ext uri="{FF2B5EF4-FFF2-40B4-BE49-F238E27FC236}">
                  <a16:creationId xmlns:a16="http://schemas.microsoft.com/office/drawing/2014/main" id="{3AC8A6CD-F301-4F55-A8F2-241047EAF7DF}"/>
                </a:ext>
              </a:extLst>
            </xdr:cNvPr>
            <xdr:cNvGrpSpPr/>
          </xdr:nvGrpSpPr>
          <xdr:grpSpPr>
            <a:xfrm>
              <a:off x="17977758" y="106083847"/>
              <a:ext cx="953589" cy="1109382"/>
              <a:chOff x="1638300" y="0"/>
              <a:chExt cx="1112520" cy="1371600"/>
            </a:xfrm>
          </xdr:grpSpPr>
          <xdr:sp macro="" textlink="">
            <xdr:nvSpPr>
              <xdr:cNvPr id="1387" name="Rectangle 1386">
                <a:extLst>
                  <a:ext uri="{FF2B5EF4-FFF2-40B4-BE49-F238E27FC236}">
                    <a16:creationId xmlns:a16="http://schemas.microsoft.com/office/drawing/2014/main" id="{DB0FBDE9-0DD7-4906-82DF-3B2768A77E49}"/>
                  </a:ext>
                </a:extLst>
              </xdr:cNvPr>
              <xdr:cNvSpPr/>
            </xdr:nvSpPr>
            <xdr:spPr>
              <a:xfrm>
                <a:off x="1638300" y="0"/>
                <a:ext cx="457200" cy="1371600"/>
              </a:xfrm>
              <a:prstGeom prst="rect">
                <a:avLst/>
              </a:prstGeom>
              <a:gradFill>
                <a:gsLst>
                  <a:gs pos="0">
                    <a:schemeClr val="bg1">
                      <a:lumMod val="95000"/>
                    </a:schemeClr>
                  </a:gs>
                  <a:gs pos="39000">
                    <a:schemeClr val="bg1">
                      <a:lumMod val="95000"/>
                    </a:schemeClr>
                  </a:gs>
                  <a:gs pos="40000">
                    <a:schemeClr val="accent6">
                      <a:lumMod val="40000"/>
                      <a:lumOff val="60000"/>
                    </a:schemeClr>
                  </a:gs>
                  <a:gs pos="100000">
                    <a:schemeClr val="accent6">
                      <a:lumMod val="60000"/>
                      <a:lumOff val="40000"/>
                    </a:schemeClr>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88" name="Rectangle 1387">
                <a:extLst>
                  <a:ext uri="{FF2B5EF4-FFF2-40B4-BE49-F238E27FC236}">
                    <a16:creationId xmlns:a16="http://schemas.microsoft.com/office/drawing/2014/main" id="{6E8CBEBF-D28D-417E-8A42-284075527FC5}"/>
                  </a:ext>
                </a:extLst>
              </xdr:cNvPr>
              <xdr:cNvSpPr/>
            </xdr:nvSpPr>
            <xdr:spPr>
              <a:xfrm>
                <a:off x="2293620" y="0"/>
                <a:ext cx="457200" cy="1371600"/>
              </a:xfrm>
              <a:prstGeom prst="rect">
                <a:avLst/>
              </a:prstGeom>
              <a:gradFill>
                <a:gsLst>
                  <a:gs pos="0">
                    <a:schemeClr val="bg1">
                      <a:lumMod val="95000"/>
                    </a:schemeClr>
                  </a:gs>
                  <a:gs pos="29000">
                    <a:schemeClr val="bg1">
                      <a:lumMod val="95000"/>
                    </a:schemeClr>
                  </a:gs>
                  <a:gs pos="30000">
                    <a:srgbClr val="F0CDFF"/>
                  </a:gs>
                  <a:gs pos="100000">
                    <a:srgbClr val="D7B9FF"/>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89" name="Straight Connector 1388">
                <a:extLst>
                  <a:ext uri="{FF2B5EF4-FFF2-40B4-BE49-F238E27FC236}">
                    <a16:creationId xmlns:a16="http://schemas.microsoft.com/office/drawing/2014/main" id="{10051BDF-E48E-4128-8F64-AF0F2713E818}"/>
                  </a:ext>
                </a:extLst>
              </xdr:cNvPr>
              <xdr:cNvCxnSpPr/>
            </xdr:nvCxnSpPr>
            <xdr:spPr>
              <a:xfrm flipV="1">
                <a:off x="2084388" y="411288"/>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84" name="Speech Bubble: Oval 1383">
            <a:extLst>
              <a:ext uri="{FF2B5EF4-FFF2-40B4-BE49-F238E27FC236}">
                <a16:creationId xmlns:a16="http://schemas.microsoft.com/office/drawing/2014/main" id="{2312160F-97E0-4905-A3EA-96AEA22B69CA}"/>
              </a:ext>
            </a:extLst>
          </xdr:cNvPr>
          <xdr:cNvSpPr/>
        </xdr:nvSpPr>
        <xdr:spPr>
          <a:xfrm flipH="1">
            <a:off x="15571811" y="105293615"/>
            <a:ext cx="2541529" cy="504825"/>
          </a:xfrm>
          <a:prstGeom prst="wedgeEllipseCallout">
            <a:avLst>
              <a:gd name="adj1" fmla="val -49376"/>
              <a:gd name="adj2" fmla="val 47104"/>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0</xdr:col>
      <xdr:colOff>68089</xdr:colOff>
      <xdr:row>555</xdr:row>
      <xdr:rowOff>59818</xdr:rowOff>
    </xdr:from>
    <xdr:to>
      <xdr:col>5</xdr:col>
      <xdr:colOff>250969</xdr:colOff>
      <xdr:row>559</xdr:row>
      <xdr:rowOff>75852</xdr:rowOff>
    </xdr:to>
    <xdr:grpSp>
      <xdr:nvGrpSpPr>
        <xdr:cNvPr id="1377" name="Group 1376">
          <a:extLst>
            <a:ext uri="{FF2B5EF4-FFF2-40B4-BE49-F238E27FC236}">
              <a16:creationId xmlns:a16="http://schemas.microsoft.com/office/drawing/2014/main" id="{09402FD6-5A0A-4C63-AB87-66678F804A33}"/>
            </a:ext>
          </a:extLst>
        </xdr:cNvPr>
        <xdr:cNvGrpSpPr/>
      </xdr:nvGrpSpPr>
      <xdr:grpSpPr>
        <a:xfrm>
          <a:off x="68089" y="110747938"/>
          <a:ext cx="2308860" cy="717074"/>
          <a:chOff x="16763508" y="115547025"/>
          <a:chExt cx="2286000" cy="685800"/>
        </a:xfrm>
      </xdr:grpSpPr>
      <xdr:sp macro="" textlink="">
        <xdr:nvSpPr>
          <xdr:cNvPr id="1381" name="Parallelogram 1380">
            <a:extLst>
              <a:ext uri="{FF2B5EF4-FFF2-40B4-BE49-F238E27FC236}">
                <a16:creationId xmlns:a16="http://schemas.microsoft.com/office/drawing/2014/main" id="{E32B0A2B-BD3F-4697-90C9-1A47AA611E4A}"/>
              </a:ext>
            </a:extLst>
          </xdr:cNvPr>
          <xdr:cNvSpPr/>
        </xdr:nvSpPr>
        <xdr:spPr>
          <a:xfrm rot="777534" flipH="1">
            <a:off x="16763508" y="115766132"/>
            <a:ext cx="2286000" cy="228600"/>
          </a:xfrm>
          <a:prstGeom prst="parallelogram">
            <a:avLst/>
          </a:prstGeom>
          <a:solidFill>
            <a:srgbClr val="C2DAF0">
              <a:alpha val="80000"/>
            </a:srgbClr>
          </a:solidFill>
          <a:ln>
            <a:solidFill>
              <a:srgbClr val="9DC3E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82" name="Rectangle 1381">
            <a:extLst>
              <a:ext uri="{FF2B5EF4-FFF2-40B4-BE49-F238E27FC236}">
                <a16:creationId xmlns:a16="http://schemas.microsoft.com/office/drawing/2014/main" id="{7AB23CC6-1027-4E7C-84AF-0681FCF8D99C}"/>
              </a:ext>
            </a:extLst>
          </xdr:cNvPr>
          <xdr:cNvSpPr/>
        </xdr:nvSpPr>
        <xdr:spPr>
          <a:xfrm>
            <a:off x="16883748" y="115547025"/>
            <a:ext cx="2103120" cy="685800"/>
          </a:xfrm>
          <a:prstGeom prst="rect">
            <a:avLst/>
          </a:prstGeom>
          <a:noFill/>
        </xdr:spPr>
        <xdr:txBody>
          <a:bodyPr wrap="none" lIns="91440" tIns="45720" rIns="91440" bIns="45720">
            <a:prstTxWarp prst="textSlantDown">
              <a:avLst>
                <a:gd name="adj" fmla="val 28569"/>
              </a:avLst>
            </a:prstTxWarp>
            <a:spAutoFit/>
          </a:bodyPr>
          <a:lstStyle/>
          <a:p>
            <a:pPr algn="ctr"/>
            <a:r>
              <a:rPr lang="en-US" sz="1100" b="1" cap="none" spc="0">
                <a:ln w="10160">
                  <a:solidFill>
                    <a:schemeClr val="accent6">
                      <a:lumMod val="50000"/>
                    </a:schemeClr>
                  </a:solidFill>
                  <a:prstDash val="solid"/>
                </a:ln>
                <a:solidFill>
                  <a:srgbClr val="C8FFE1"/>
                </a:solidFill>
                <a:effectLst>
                  <a:outerShdw blurRad="38100" dist="22860" dir="5400000" algn="tl" rotWithShape="0">
                    <a:srgbClr val="000000">
                      <a:alpha val="30000"/>
                    </a:srgbClr>
                  </a:outerShdw>
                </a:effectLst>
              </a:rPr>
              <a:t>PSYCHO</a:t>
            </a:r>
            <a:r>
              <a:rPr lang="en-US" sz="1100" b="1" cap="none" spc="0">
                <a:ln w="10160">
                  <a:solidFill>
                    <a:srgbClr val="7030A0"/>
                  </a:solidFill>
                  <a:prstDash val="solid"/>
                </a:ln>
                <a:solidFill>
                  <a:srgbClr val="C8FFE1"/>
                </a:solidFill>
                <a:effectLst>
                  <a:outerShdw blurRad="38100" dist="22860" dir="5400000" algn="tl" rotWithShape="0">
                    <a:srgbClr val="000000">
                      <a:alpha val="30000"/>
                    </a:srgbClr>
                  </a:outerShdw>
                </a:effectLst>
              </a:rPr>
              <a:t>SOCIAL</a:t>
            </a:r>
            <a:r>
              <a:rPr lang="en-US" sz="1100" b="1" cap="none" spc="0">
                <a:ln w="10160">
                  <a:solidFill>
                    <a:schemeClr val="accent5">
                      <a:lumMod val="50000"/>
                    </a:schemeClr>
                  </a:solidFill>
                  <a:prstDash val="solid"/>
                </a:ln>
                <a:solidFill>
                  <a:srgbClr val="C8FFE1"/>
                </a:solidFill>
                <a:effectLst>
                  <a:outerShdw blurRad="38100" dist="22860" dir="5400000" algn="tl" rotWithShape="0">
                    <a:srgbClr val="000000">
                      <a:alpha val="30000"/>
                    </a:srgbClr>
                  </a:outerShdw>
                </a:effectLst>
              </a:rPr>
              <a:t> PRIORITY</a:t>
            </a:r>
          </a:p>
        </xdr:txBody>
      </xdr:sp>
    </xdr:grpSp>
    <xdr:clientData/>
  </xdr:twoCellAnchor>
  <xdr:twoCellAnchor>
    <xdr:from>
      <xdr:col>8</xdr:col>
      <xdr:colOff>239634</xdr:colOff>
      <xdr:row>555</xdr:row>
      <xdr:rowOff>61901</xdr:rowOff>
    </xdr:from>
    <xdr:to>
      <xdr:col>13</xdr:col>
      <xdr:colOff>49134</xdr:colOff>
      <xdr:row>559</xdr:row>
      <xdr:rowOff>69966</xdr:rowOff>
    </xdr:to>
    <xdr:grpSp>
      <xdr:nvGrpSpPr>
        <xdr:cNvPr id="1378" name="Group 1377">
          <a:extLst>
            <a:ext uri="{FF2B5EF4-FFF2-40B4-BE49-F238E27FC236}">
              <a16:creationId xmlns:a16="http://schemas.microsoft.com/office/drawing/2014/main" id="{35F01697-5800-4EBF-B7F0-BDBFBFCE9548}"/>
            </a:ext>
          </a:extLst>
        </xdr:cNvPr>
        <xdr:cNvGrpSpPr/>
      </xdr:nvGrpSpPr>
      <xdr:grpSpPr>
        <a:xfrm>
          <a:off x="3874374" y="110750021"/>
          <a:ext cx="2324100" cy="709105"/>
          <a:chOff x="19541093" y="115533777"/>
          <a:chExt cx="2286000" cy="678179"/>
        </a:xfrm>
      </xdr:grpSpPr>
      <xdr:sp macro="" textlink="">
        <xdr:nvSpPr>
          <xdr:cNvPr id="1379" name="Parallelogram 1378">
            <a:extLst>
              <a:ext uri="{FF2B5EF4-FFF2-40B4-BE49-F238E27FC236}">
                <a16:creationId xmlns:a16="http://schemas.microsoft.com/office/drawing/2014/main" id="{C90AAC09-9CCA-45FC-8967-CC2BB1696A29}"/>
              </a:ext>
            </a:extLst>
          </xdr:cNvPr>
          <xdr:cNvSpPr/>
        </xdr:nvSpPr>
        <xdr:spPr>
          <a:xfrm rot="20822466">
            <a:off x="19541093" y="115769690"/>
            <a:ext cx="2286000" cy="201168"/>
          </a:xfrm>
          <a:prstGeom prst="parallelogram">
            <a:avLst/>
          </a:prstGeom>
          <a:solidFill>
            <a:srgbClr val="FFC1C1">
              <a:alpha val="80000"/>
            </a:srgbClr>
          </a:solidFill>
          <a:ln>
            <a:solidFill>
              <a:srgbClr val="FF99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80" name="Rectangle 1379">
            <a:extLst>
              <a:ext uri="{FF2B5EF4-FFF2-40B4-BE49-F238E27FC236}">
                <a16:creationId xmlns:a16="http://schemas.microsoft.com/office/drawing/2014/main" id="{B88B58C4-5A12-434D-9529-10CDFE36210F}"/>
              </a:ext>
            </a:extLst>
          </xdr:cNvPr>
          <xdr:cNvSpPr/>
        </xdr:nvSpPr>
        <xdr:spPr>
          <a:xfrm>
            <a:off x="19649808" y="115533777"/>
            <a:ext cx="2103120" cy="678179"/>
          </a:xfrm>
          <a:prstGeom prst="rect">
            <a:avLst/>
          </a:prstGeom>
          <a:noFill/>
        </xdr:spPr>
        <xdr:txBody>
          <a:bodyPr wrap="none" lIns="91440" tIns="45720" rIns="91440" bIns="45720">
            <a:prstTxWarp prst="textSlantUp">
              <a:avLst>
                <a:gd name="adj" fmla="val 71431"/>
              </a:avLst>
            </a:prstTxWarp>
            <a:spAutoFit/>
          </a:bodyPr>
          <a:lstStyle/>
          <a:p>
            <a:pPr algn="ctr"/>
            <a:r>
              <a:rPr lang="en-US" sz="1100" b="1" cap="none" spc="0">
                <a:ln w="10160">
                  <a:solidFill>
                    <a:schemeClr val="accent6">
                      <a:lumMod val="50000"/>
                    </a:schemeClr>
                  </a:solidFill>
                  <a:prstDash val="solid"/>
                </a:ln>
                <a:solidFill>
                  <a:srgbClr val="C8FFE1"/>
                </a:solidFill>
                <a:effectLst>
                  <a:outerShdw blurRad="38100" dist="22860" dir="5400000" algn="tl" rotWithShape="0">
                    <a:srgbClr val="000000">
                      <a:alpha val="30000"/>
                    </a:srgbClr>
                  </a:outerShdw>
                </a:effectLst>
              </a:rPr>
              <a:t>PSYCHO</a:t>
            </a:r>
            <a:r>
              <a:rPr lang="en-US" sz="1100" b="1" cap="none" spc="0">
                <a:ln w="10160">
                  <a:solidFill>
                    <a:srgbClr val="7030A0"/>
                  </a:solidFill>
                  <a:prstDash val="solid"/>
                </a:ln>
                <a:solidFill>
                  <a:srgbClr val="C8FFE1"/>
                </a:solidFill>
                <a:effectLst>
                  <a:outerShdw blurRad="38100" dist="22860" dir="5400000" algn="tl" rotWithShape="0">
                    <a:srgbClr val="000000">
                      <a:alpha val="30000"/>
                    </a:srgbClr>
                  </a:outerShdw>
                </a:effectLst>
              </a:rPr>
              <a:t>SOCIAL</a:t>
            </a:r>
            <a:r>
              <a:rPr lang="en-US" sz="1100" b="1" cap="none" spc="0">
                <a:ln w="10160">
                  <a:solidFill>
                    <a:srgbClr val="7D0000"/>
                  </a:solidFill>
                  <a:prstDash val="solid"/>
                </a:ln>
                <a:solidFill>
                  <a:srgbClr val="C8FFE1"/>
                </a:solidFill>
                <a:effectLst>
                  <a:outerShdw blurRad="38100" dist="22860" dir="5400000" algn="tl" rotWithShape="0">
                    <a:srgbClr val="000000">
                      <a:alpha val="30000"/>
                    </a:srgbClr>
                  </a:outerShdw>
                </a:effectLst>
              </a:rPr>
              <a:t> PRIORITY</a:t>
            </a:r>
          </a:p>
        </xdr:txBody>
      </xdr:sp>
    </xdr:grpSp>
    <xdr:clientData/>
  </xdr:twoCellAnchor>
  <xdr:twoCellAnchor>
    <xdr:from>
      <xdr:col>11</xdr:col>
      <xdr:colOff>313945</xdr:colOff>
      <xdr:row>560</xdr:row>
      <xdr:rowOff>48777</xdr:rowOff>
    </xdr:from>
    <xdr:to>
      <xdr:col>12</xdr:col>
      <xdr:colOff>493472</xdr:colOff>
      <xdr:row>571</xdr:row>
      <xdr:rowOff>123459</xdr:rowOff>
    </xdr:to>
    <xdr:grpSp>
      <xdr:nvGrpSpPr>
        <xdr:cNvPr id="1373" name="Group 1372">
          <a:extLst>
            <a:ext uri="{FF2B5EF4-FFF2-40B4-BE49-F238E27FC236}">
              <a16:creationId xmlns:a16="http://schemas.microsoft.com/office/drawing/2014/main" id="{3468F641-5F42-4C3D-8228-5C726E425E43}"/>
            </a:ext>
          </a:extLst>
        </xdr:cNvPr>
        <xdr:cNvGrpSpPr>
          <a:grpSpLocks noChangeAspect="1"/>
        </xdr:cNvGrpSpPr>
      </xdr:nvGrpSpPr>
      <xdr:grpSpPr>
        <a:xfrm>
          <a:off x="5457445" y="111613197"/>
          <a:ext cx="682447" cy="2078742"/>
          <a:chOff x="14866938" y="104774999"/>
          <a:chExt cx="1171575" cy="3409948"/>
        </a:xfrm>
      </xdr:grpSpPr>
      <xdr:grpSp>
        <xdr:nvGrpSpPr>
          <xdr:cNvPr id="1425" name="Group 1424">
            <a:extLst>
              <a:ext uri="{FF2B5EF4-FFF2-40B4-BE49-F238E27FC236}">
                <a16:creationId xmlns:a16="http://schemas.microsoft.com/office/drawing/2014/main" id="{94D5C819-737B-46B9-A9E1-3B776904D250}"/>
              </a:ext>
            </a:extLst>
          </xdr:cNvPr>
          <xdr:cNvGrpSpPr/>
        </xdr:nvGrpSpPr>
        <xdr:grpSpPr>
          <a:xfrm>
            <a:off x="14944724" y="105441747"/>
            <a:ext cx="1053296" cy="2743200"/>
            <a:chOff x="14944724" y="105441747"/>
            <a:chExt cx="1053296" cy="2743200"/>
          </a:xfrm>
        </xdr:grpSpPr>
        <xdr:grpSp>
          <xdr:nvGrpSpPr>
            <xdr:cNvPr id="1427" name="Group 1426">
              <a:extLst>
                <a:ext uri="{FF2B5EF4-FFF2-40B4-BE49-F238E27FC236}">
                  <a16:creationId xmlns:a16="http://schemas.microsoft.com/office/drawing/2014/main" id="{6076C130-45DA-422B-81AA-5B7797C97176}"/>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32" name="Rectangle: Rounded Corners 1431">
                <a:extLst>
                  <a:ext uri="{FF2B5EF4-FFF2-40B4-BE49-F238E27FC236}">
                    <a16:creationId xmlns:a16="http://schemas.microsoft.com/office/drawing/2014/main" id="{C451025C-BDDE-4322-AF99-3E41B9B9803B}"/>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3" name="Rectangle: Rounded Corners 1432">
                <a:extLst>
                  <a:ext uri="{FF2B5EF4-FFF2-40B4-BE49-F238E27FC236}">
                    <a16:creationId xmlns:a16="http://schemas.microsoft.com/office/drawing/2014/main" id="{B4E75F0A-9887-4201-83BE-6454D85CB360}"/>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4" name="Rectangle: Rounded Corners 1433">
                <a:extLst>
                  <a:ext uri="{FF2B5EF4-FFF2-40B4-BE49-F238E27FC236}">
                    <a16:creationId xmlns:a16="http://schemas.microsoft.com/office/drawing/2014/main" id="{4403A30B-8969-4CAE-BCB7-636804E62D60}"/>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5" name="Rectangle: Rounded Corners 1434">
                <a:extLst>
                  <a:ext uri="{FF2B5EF4-FFF2-40B4-BE49-F238E27FC236}">
                    <a16:creationId xmlns:a16="http://schemas.microsoft.com/office/drawing/2014/main" id="{536F2605-61D7-4270-992A-512FFA016B49}"/>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6" name="Rectangle: Rounded Corners 1435">
                <a:extLst>
                  <a:ext uri="{FF2B5EF4-FFF2-40B4-BE49-F238E27FC236}">
                    <a16:creationId xmlns:a16="http://schemas.microsoft.com/office/drawing/2014/main" id="{CCAB19D5-2304-402E-8CD9-11B99F04787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7" name="Rectangle: Rounded Corners 1436">
                <a:extLst>
                  <a:ext uri="{FF2B5EF4-FFF2-40B4-BE49-F238E27FC236}">
                    <a16:creationId xmlns:a16="http://schemas.microsoft.com/office/drawing/2014/main" id="{D1FB0D89-FD70-462A-B4CC-99F66118A972}"/>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8" name="Rectangle: Rounded Corners 1437">
                <a:extLst>
                  <a:ext uri="{FF2B5EF4-FFF2-40B4-BE49-F238E27FC236}">
                    <a16:creationId xmlns:a16="http://schemas.microsoft.com/office/drawing/2014/main" id="{E1F12601-8213-4E59-AAA8-B0F524338002}"/>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28" name="Group 1427">
              <a:extLst>
                <a:ext uri="{FF2B5EF4-FFF2-40B4-BE49-F238E27FC236}">
                  <a16:creationId xmlns:a16="http://schemas.microsoft.com/office/drawing/2014/main" id="{93ECAAAC-1318-4600-A866-5516073E59E6}"/>
                </a:ext>
              </a:extLst>
            </xdr:cNvPr>
            <xdr:cNvGrpSpPr/>
          </xdr:nvGrpSpPr>
          <xdr:grpSpPr>
            <a:xfrm>
              <a:off x="15001875" y="106064797"/>
              <a:ext cx="953589" cy="1109382"/>
              <a:chOff x="-11112" y="0"/>
              <a:chExt cx="1112519" cy="1371600"/>
            </a:xfrm>
          </xdr:grpSpPr>
          <xdr:sp macro="" textlink="">
            <xdr:nvSpPr>
              <xdr:cNvPr id="1429" name="Rectangle 1428">
                <a:extLst>
                  <a:ext uri="{FF2B5EF4-FFF2-40B4-BE49-F238E27FC236}">
                    <a16:creationId xmlns:a16="http://schemas.microsoft.com/office/drawing/2014/main" id="{279991A5-220F-4E3B-AE09-5D03F7E656EF}"/>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30" name="Rectangle 1429">
                <a:extLst>
                  <a:ext uri="{FF2B5EF4-FFF2-40B4-BE49-F238E27FC236}">
                    <a16:creationId xmlns:a16="http://schemas.microsoft.com/office/drawing/2014/main" id="{91D133C7-FB7D-4876-9E55-4CB5A2E297F0}"/>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31" name="Straight Connector 1430">
                <a:extLst>
                  <a:ext uri="{FF2B5EF4-FFF2-40B4-BE49-F238E27FC236}">
                    <a16:creationId xmlns:a16="http://schemas.microsoft.com/office/drawing/2014/main" id="{2A0B4910-98F8-4C4C-B55F-49697390280D}"/>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26" name="Thought Bubble: Cloud 1425">
            <a:extLst>
              <a:ext uri="{FF2B5EF4-FFF2-40B4-BE49-F238E27FC236}">
                <a16:creationId xmlns:a16="http://schemas.microsoft.com/office/drawing/2014/main" id="{2A2694E7-7D29-4B96-838F-D2830875E56F}"/>
              </a:ext>
            </a:extLst>
          </xdr:cNvPr>
          <xdr:cNvSpPr/>
        </xdr:nvSpPr>
        <xdr:spPr>
          <a:xfrm>
            <a:off x="14866938" y="104774999"/>
            <a:ext cx="1171575"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xdr:col>
      <xdr:colOff>1</xdr:colOff>
      <xdr:row>1058</xdr:row>
      <xdr:rowOff>7620</xdr:rowOff>
    </xdr:from>
    <xdr:to>
      <xdr:col>13</xdr:col>
      <xdr:colOff>2</xdr:colOff>
      <xdr:row>1063</xdr:row>
      <xdr:rowOff>7620</xdr:rowOff>
    </xdr:to>
    <xdr:grpSp>
      <xdr:nvGrpSpPr>
        <xdr:cNvPr id="1631" name="Group 1630" hidden="1">
          <a:extLst>
            <a:ext uri="{FF2B5EF4-FFF2-40B4-BE49-F238E27FC236}">
              <a16:creationId xmlns:a16="http://schemas.microsoft.com/office/drawing/2014/main" id="{791F8A9A-C2A6-4CF9-AA79-1DB8CB902FA7}"/>
            </a:ext>
          </a:extLst>
        </xdr:cNvPr>
        <xdr:cNvGrpSpPr/>
      </xdr:nvGrpSpPr>
      <xdr:grpSpPr>
        <a:xfrm>
          <a:off x="114301" y="207942180"/>
          <a:ext cx="6035041" cy="1257300"/>
          <a:chOff x="7787640" y="586740"/>
          <a:chExt cx="2983245" cy="922020"/>
        </a:xfrm>
      </xdr:grpSpPr>
      <xdr:sp macro="" textlink="">
        <xdr:nvSpPr>
          <xdr:cNvPr id="1632" name="Speech Bubble: Rectangle with Corners Rounded 1631">
            <a:extLst>
              <a:ext uri="{FF2B5EF4-FFF2-40B4-BE49-F238E27FC236}">
                <a16:creationId xmlns:a16="http://schemas.microsoft.com/office/drawing/2014/main" id="{D3D824C9-0841-443D-9DEA-8490697217E4}"/>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33" name="Speech Bubble: Rectangle with Corners Rounded 1632">
            <a:extLst>
              <a:ext uri="{FF2B5EF4-FFF2-40B4-BE49-F238E27FC236}">
                <a16:creationId xmlns:a16="http://schemas.microsoft.com/office/drawing/2014/main" id="{1F844165-1909-4A0F-8369-A5E30E4DA95F}"/>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122767</xdr:colOff>
      <xdr:row>1086</xdr:row>
      <xdr:rowOff>15251</xdr:rowOff>
    </xdr:from>
    <xdr:to>
      <xdr:col>6</xdr:col>
      <xdr:colOff>372532</xdr:colOff>
      <xdr:row>1088</xdr:row>
      <xdr:rowOff>27519</xdr:rowOff>
    </xdr:to>
    <xdr:grpSp>
      <xdr:nvGrpSpPr>
        <xdr:cNvPr id="1639" name="Group 1638">
          <a:extLst>
            <a:ext uri="{FF2B5EF4-FFF2-40B4-BE49-F238E27FC236}">
              <a16:creationId xmlns:a16="http://schemas.microsoft.com/office/drawing/2014/main" id="{4A045413-1951-498B-8552-88B654FF6731}"/>
            </a:ext>
          </a:extLst>
        </xdr:cNvPr>
        <xdr:cNvGrpSpPr/>
      </xdr:nvGrpSpPr>
      <xdr:grpSpPr>
        <a:xfrm>
          <a:off x="237067" y="214929731"/>
          <a:ext cx="2764365" cy="515188"/>
          <a:chOff x="6434667" y="11364816"/>
          <a:chExt cx="2726265" cy="511801"/>
        </a:xfrm>
        <a:effectLst>
          <a:outerShdw blurRad="63500" sx="102000" sy="102000" algn="ctr" rotWithShape="0">
            <a:prstClr val="black">
              <a:alpha val="40000"/>
            </a:prstClr>
          </a:outerShdw>
        </a:effectLst>
      </xdr:grpSpPr>
      <xdr:sp macro="" textlink="">
        <xdr:nvSpPr>
          <xdr:cNvPr id="1640" name="Right Brace 1639">
            <a:extLst>
              <a:ext uri="{FF2B5EF4-FFF2-40B4-BE49-F238E27FC236}">
                <a16:creationId xmlns:a16="http://schemas.microsoft.com/office/drawing/2014/main" id="{C7536A80-5D8F-40E8-BB40-4B8F7569BAE6}"/>
              </a:ext>
            </a:extLst>
          </xdr:cNvPr>
          <xdr:cNvSpPr/>
        </xdr:nvSpPr>
        <xdr:spPr>
          <a:xfrm rot="5867747">
            <a:off x="7697893" y="10763672"/>
            <a:ext cx="182880" cy="1828800"/>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41" name="Right Bracket 1640">
            <a:extLst>
              <a:ext uri="{FF2B5EF4-FFF2-40B4-BE49-F238E27FC236}">
                <a16:creationId xmlns:a16="http://schemas.microsoft.com/office/drawing/2014/main" id="{72F4586C-ADE6-47AF-9A32-2DED3DC4933E}"/>
              </a:ext>
            </a:extLst>
          </xdr:cNvPr>
          <xdr:cNvSpPr/>
        </xdr:nvSpPr>
        <xdr:spPr>
          <a:xfrm rot="5400000">
            <a:off x="6850803" y="10948680"/>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2" name="Right Bracket 1641">
            <a:extLst>
              <a:ext uri="{FF2B5EF4-FFF2-40B4-BE49-F238E27FC236}">
                <a16:creationId xmlns:a16="http://schemas.microsoft.com/office/drawing/2014/main" id="{BB02F0D4-F5D4-4747-8023-47EFBA1B0F2A}"/>
              </a:ext>
            </a:extLst>
          </xdr:cNvPr>
          <xdr:cNvSpPr/>
        </xdr:nvSpPr>
        <xdr:spPr>
          <a:xfrm rot="5400000">
            <a:off x="8662668" y="11202661"/>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3" name="Flowchart: Delay 1642">
            <a:extLst>
              <a:ext uri="{FF2B5EF4-FFF2-40B4-BE49-F238E27FC236}">
                <a16:creationId xmlns:a16="http://schemas.microsoft.com/office/drawing/2014/main" id="{82B299D4-9EB1-40A6-AB08-71B9155C739C}"/>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97371</xdr:colOff>
      <xdr:row>1086</xdr:row>
      <xdr:rowOff>15253</xdr:rowOff>
    </xdr:from>
    <xdr:to>
      <xdr:col>12</xdr:col>
      <xdr:colOff>347136</xdr:colOff>
      <xdr:row>1088</xdr:row>
      <xdr:rowOff>27520</xdr:rowOff>
    </xdr:to>
    <xdr:grpSp>
      <xdr:nvGrpSpPr>
        <xdr:cNvPr id="1644" name="Group 1643">
          <a:extLst>
            <a:ext uri="{FF2B5EF4-FFF2-40B4-BE49-F238E27FC236}">
              <a16:creationId xmlns:a16="http://schemas.microsoft.com/office/drawing/2014/main" id="{78F543B0-7D7B-4724-A203-98C62D38DF8B}"/>
            </a:ext>
          </a:extLst>
        </xdr:cNvPr>
        <xdr:cNvGrpSpPr/>
      </xdr:nvGrpSpPr>
      <xdr:grpSpPr>
        <a:xfrm>
          <a:off x="3229191" y="214929733"/>
          <a:ext cx="2764365" cy="515187"/>
          <a:chOff x="9381071" y="11364818"/>
          <a:chExt cx="2726265" cy="511800"/>
        </a:xfrm>
        <a:effectLst>
          <a:outerShdw blurRad="63500" sx="102000" sy="102000" algn="ctr" rotWithShape="0">
            <a:prstClr val="black">
              <a:alpha val="40000"/>
            </a:prstClr>
          </a:outerShdw>
        </a:effectLst>
      </xdr:grpSpPr>
      <xdr:sp macro="" textlink="">
        <xdr:nvSpPr>
          <xdr:cNvPr id="1645" name="Right Brace 1644">
            <a:extLst>
              <a:ext uri="{FF2B5EF4-FFF2-40B4-BE49-F238E27FC236}">
                <a16:creationId xmlns:a16="http://schemas.microsoft.com/office/drawing/2014/main" id="{FAC6C29F-EA8C-4F39-B1CA-F13A0682D4F9}"/>
              </a:ext>
            </a:extLst>
          </xdr:cNvPr>
          <xdr:cNvSpPr/>
        </xdr:nvSpPr>
        <xdr:spPr>
          <a:xfrm rot="4920000">
            <a:off x="10665463" y="10763672"/>
            <a:ext cx="182880" cy="1828800"/>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46" name="Right Bracket 1645">
            <a:extLst>
              <a:ext uri="{FF2B5EF4-FFF2-40B4-BE49-F238E27FC236}">
                <a16:creationId xmlns:a16="http://schemas.microsoft.com/office/drawing/2014/main" id="{2625BC48-349E-4A99-8DB4-8B154D5767C1}"/>
              </a:ext>
            </a:extLst>
          </xdr:cNvPr>
          <xdr:cNvSpPr/>
        </xdr:nvSpPr>
        <xdr:spPr>
          <a:xfrm rot="5400000">
            <a:off x="9797207" y="11202661"/>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7" name="Right Bracket 1646">
            <a:extLst>
              <a:ext uri="{FF2B5EF4-FFF2-40B4-BE49-F238E27FC236}">
                <a16:creationId xmlns:a16="http://schemas.microsoft.com/office/drawing/2014/main" id="{7E26964D-1145-4B15-9DE7-AE4D0E5655DE}"/>
              </a:ext>
            </a:extLst>
          </xdr:cNvPr>
          <xdr:cNvSpPr/>
        </xdr:nvSpPr>
        <xdr:spPr>
          <a:xfrm rot="5400000">
            <a:off x="11609072" y="10948682"/>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8" name="Flowchart: Delay 1647">
            <a:extLst>
              <a:ext uri="{FF2B5EF4-FFF2-40B4-BE49-F238E27FC236}">
                <a16:creationId xmlns:a16="http://schemas.microsoft.com/office/drawing/2014/main" id="{EFF9A45D-226B-48C3-B543-1C0B3E115DCE}"/>
              </a:ext>
            </a:extLst>
          </xdr:cNvPr>
          <xdr:cNvSpPr/>
        </xdr:nvSpPr>
        <xdr:spPr>
          <a:xfrm rot="16200000">
            <a:off x="10723033" y="11675534"/>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0</xdr:col>
      <xdr:colOff>99060</xdr:colOff>
      <xdr:row>1121</xdr:row>
      <xdr:rowOff>167640</xdr:rowOff>
    </xdr:from>
    <xdr:to>
      <xdr:col>6</xdr:col>
      <xdr:colOff>487680</xdr:colOff>
      <xdr:row>1122</xdr:row>
      <xdr:rowOff>365760</xdr:rowOff>
    </xdr:to>
    <xdr:sp macro="" textlink="">
      <xdr:nvSpPr>
        <xdr:cNvPr id="1649" name="Arrow: Left 1648">
          <a:extLst>
            <a:ext uri="{FF2B5EF4-FFF2-40B4-BE49-F238E27FC236}">
              <a16:creationId xmlns:a16="http://schemas.microsoft.com/office/drawing/2014/main" id="{52C032CB-AE92-4CC0-9226-C02EF8B03718}"/>
            </a:ext>
          </a:extLst>
        </xdr:cNvPr>
        <xdr:cNvSpPr/>
      </xdr:nvSpPr>
      <xdr:spPr>
        <a:xfrm>
          <a:off x="6377940" y="28178760"/>
          <a:ext cx="3025140" cy="411480"/>
        </a:xfrm>
        <a:prstGeom prst="leftArrow">
          <a:avLst>
            <a:gd name="adj1" fmla="val 100000"/>
            <a:gd name="adj2" fmla="val 50000"/>
          </a:avLst>
        </a:prstGeom>
        <a:solidFill>
          <a:schemeClr val="accent5">
            <a:lumMod val="20000"/>
            <a:lumOff val="80000"/>
          </a:schemeClr>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r>
            <a:rPr lang="en-US" sz="2800">
              <a:solidFill>
                <a:srgbClr val="002060"/>
              </a:solidFill>
              <a:effectLst>
                <a:outerShdw blurRad="63500" sx="102000" sy="102000" algn="ctr" rotWithShape="0">
                  <a:prstClr val="black">
                    <a:alpha val="40000"/>
                  </a:prstClr>
                </a:outerShdw>
              </a:effectLst>
              <a:latin typeface="Arial Black" panose="020B0A04020102020204" pitchFamily="34" charset="0"/>
            </a:rPr>
            <a:t>WIDER-focus</a:t>
          </a:r>
        </a:p>
      </xdr:txBody>
    </xdr:sp>
    <xdr:clientData/>
  </xdr:twoCellAnchor>
  <xdr:twoCellAnchor>
    <xdr:from>
      <xdr:col>7</xdr:col>
      <xdr:colOff>7620</xdr:colOff>
      <xdr:row>1121</xdr:row>
      <xdr:rowOff>167640</xdr:rowOff>
    </xdr:from>
    <xdr:to>
      <xdr:col>13</xdr:col>
      <xdr:colOff>22860</xdr:colOff>
      <xdr:row>1122</xdr:row>
      <xdr:rowOff>365760</xdr:rowOff>
    </xdr:to>
    <xdr:sp macro="" textlink="">
      <xdr:nvSpPr>
        <xdr:cNvPr id="1650" name="Arrow: Left 1649">
          <a:extLst>
            <a:ext uri="{FF2B5EF4-FFF2-40B4-BE49-F238E27FC236}">
              <a16:creationId xmlns:a16="http://schemas.microsoft.com/office/drawing/2014/main" id="{9E0655C0-5589-4AD9-A9CB-0D7E8F13A09F}"/>
            </a:ext>
          </a:extLst>
        </xdr:cNvPr>
        <xdr:cNvSpPr/>
      </xdr:nvSpPr>
      <xdr:spPr>
        <a:xfrm flipH="1">
          <a:off x="9425940" y="28178760"/>
          <a:ext cx="3032760" cy="411480"/>
        </a:xfrm>
        <a:prstGeom prst="leftArrow">
          <a:avLst>
            <a:gd name="adj1" fmla="val 100000"/>
            <a:gd name="adj2" fmla="val 50000"/>
          </a:avLst>
        </a:prstGeom>
        <a:solidFill>
          <a:schemeClr val="accent2">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r>
            <a:rPr lang="en-US" sz="2800">
              <a:solidFill>
                <a:srgbClr val="640000"/>
              </a:solidFill>
              <a:effectLst>
                <a:outerShdw blurRad="63500" sx="102000" sy="102000" algn="ctr" rotWithShape="0">
                  <a:prstClr val="black">
                    <a:alpha val="40000"/>
                  </a:prstClr>
                </a:outerShdw>
              </a:effectLst>
              <a:latin typeface="Arial Black" panose="020B0A04020102020204" pitchFamily="34" charset="0"/>
            </a:rPr>
            <a:t>DEEPER-focus</a:t>
          </a:r>
        </a:p>
      </xdr:txBody>
    </xdr:sp>
    <xdr:clientData/>
  </xdr:twoCellAnchor>
  <xdr:twoCellAnchor>
    <xdr:from>
      <xdr:col>1</xdr:col>
      <xdr:colOff>36178</xdr:colOff>
      <xdr:row>1123</xdr:row>
      <xdr:rowOff>374283</xdr:rowOff>
    </xdr:from>
    <xdr:to>
      <xdr:col>12</xdr:col>
      <xdr:colOff>437314</xdr:colOff>
      <xdr:row>1124</xdr:row>
      <xdr:rowOff>169870</xdr:rowOff>
    </xdr:to>
    <xdr:grpSp>
      <xdr:nvGrpSpPr>
        <xdr:cNvPr id="9" name="Group 8">
          <a:extLst>
            <a:ext uri="{FF2B5EF4-FFF2-40B4-BE49-F238E27FC236}">
              <a16:creationId xmlns:a16="http://schemas.microsoft.com/office/drawing/2014/main" id="{B930922B-1851-4096-A37F-011DC69FDCE6}"/>
            </a:ext>
          </a:extLst>
        </xdr:cNvPr>
        <xdr:cNvGrpSpPr/>
      </xdr:nvGrpSpPr>
      <xdr:grpSpPr>
        <a:xfrm>
          <a:off x="150478" y="223746963"/>
          <a:ext cx="5933256" cy="176587"/>
          <a:chOff x="158098" y="155875623"/>
          <a:chExt cx="5849436" cy="176587"/>
        </a:xfrm>
      </xdr:grpSpPr>
      <xdr:sp macro="" textlink="">
        <xdr:nvSpPr>
          <xdr:cNvPr id="1686" name="wide-yet-shallow">
            <a:extLst>
              <a:ext uri="{FF2B5EF4-FFF2-40B4-BE49-F238E27FC236}">
                <a16:creationId xmlns:a16="http://schemas.microsoft.com/office/drawing/2014/main" id="{994C5794-2639-4668-96E8-E4F598AB8F84}"/>
              </a:ext>
            </a:extLst>
          </xdr:cNvPr>
          <xdr:cNvSpPr/>
        </xdr:nvSpPr>
        <xdr:spPr>
          <a:xfrm>
            <a:off x="158098" y="155875623"/>
            <a:ext cx="907363" cy="176587"/>
          </a:xfrm>
          <a:prstGeom prst="rect">
            <a:avLst/>
          </a:prstGeom>
          <a:noFill/>
        </xdr:spPr>
        <xdr:txBody>
          <a:bodyPr wrap="none" lIns="0" tIns="0" rIns="0" bIns="0">
            <a:spAutoFit/>
          </a:bodyPr>
          <a:lstStyle/>
          <a:p>
            <a:pPr algn="ctr"/>
            <a:r>
              <a:rPr lang="en-US" sz="1200" b="1" cap="none" spc="-50" baseline="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wide-yet-shallow</a:t>
            </a:r>
            <a:endParaRPr lang="en-US" sz="1100" b="1" cap="none" spc="-50" baseline="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7" name="wide-then-deep">
            <a:extLst>
              <a:ext uri="{FF2B5EF4-FFF2-40B4-BE49-F238E27FC236}">
                <a16:creationId xmlns:a16="http://schemas.microsoft.com/office/drawing/2014/main" id="{08466053-F3A5-42CF-8C2C-01E651E0212F}"/>
              </a:ext>
            </a:extLst>
          </xdr:cNvPr>
          <xdr:cNvSpPr/>
        </xdr:nvSpPr>
        <xdr:spPr>
          <a:xfrm>
            <a:off x="1145068" y="155875623"/>
            <a:ext cx="925510" cy="176587"/>
          </a:xfrm>
          <a:prstGeom prst="rect">
            <a:avLst/>
          </a:prstGeom>
          <a:noFill/>
        </xdr:spPr>
        <xdr:txBody>
          <a:bodyPr wrap="none" lIns="0" tIns="0" rIns="0" bIns="0">
            <a:spAutoFit/>
          </a:bodyPr>
          <a:lstStyle/>
          <a:p>
            <a:pPr algn="ctr"/>
            <a:r>
              <a:rPr lang="en-US" sz="12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wide-then-deep</a:t>
            </a:r>
            <a:endParaRPr lang="en-US" sz="11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8" name="wide-and-deep">
            <a:extLst>
              <a:ext uri="{FF2B5EF4-FFF2-40B4-BE49-F238E27FC236}">
                <a16:creationId xmlns:a16="http://schemas.microsoft.com/office/drawing/2014/main" id="{5B804DAF-83D9-451D-83CE-E6ADADF42D12}"/>
              </a:ext>
            </a:extLst>
          </xdr:cNvPr>
          <xdr:cNvSpPr/>
        </xdr:nvSpPr>
        <xdr:spPr>
          <a:xfrm>
            <a:off x="2156667" y="155875623"/>
            <a:ext cx="883512" cy="176587"/>
          </a:xfrm>
          <a:prstGeom prst="rect">
            <a:avLst/>
          </a:prstGeom>
          <a:noFill/>
        </xdr:spPr>
        <xdr:txBody>
          <a:bodyPr wrap="none" lIns="0" tIns="0" rIns="0" bIns="0">
            <a:spAutoFit/>
          </a:bodyPr>
          <a:lstStyle/>
          <a:p>
            <a:pPr algn="ctr"/>
            <a:r>
              <a:rPr lang="en-US" sz="12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wide-and-deep</a:t>
            </a:r>
            <a:endParaRPr lang="en-US" sz="11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9" name="deep-and-wide">
            <a:extLst>
              <a:ext uri="{FF2B5EF4-FFF2-40B4-BE49-F238E27FC236}">
                <a16:creationId xmlns:a16="http://schemas.microsoft.com/office/drawing/2014/main" id="{B5A68295-A7CA-4A3E-8D2A-70BA5474CA02}"/>
              </a:ext>
            </a:extLst>
          </xdr:cNvPr>
          <xdr:cNvSpPr/>
        </xdr:nvSpPr>
        <xdr:spPr>
          <a:xfrm>
            <a:off x="3152710" y="155875623"/>
            <a:ext cx="883512" cy="176587"/>
          </a:xfrm>
          <a:prstGeom prst="rect">
            <a:avLst/>
          </a:prstGeom>
          <a:noFill/>
        </xdr:spPr>
        <xdr:txBody>
          <a:bodyPr wrap="none" lIns="0" tIns="0" rIns="0" bIns="0">
            <a:spAutoFit/>
          </a:bodyPr>
          <a:lstStyle/>
          <a:p>
            <a:pPr algn="ctr"/>
            <a:r>
              <a:rPr lang="en-US" sz="12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deep-and-wide</a:t>
            </a:r>
            <a:endParaRPr lang="en-US" sz="11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90" name="deep-then-wide">
            <a:extLst>
              <a:ext uri="{FF2B5EF4-FFF2-40B4-BE49-F238E27FC236}">
                <a16:creationId xmlns:a16="http://schemas.microsoft.com/office/drawing/2014/main" id="{3CB60B8C-F3CB-4279-A5D0-3CDF53DC0514}"/>
              </a:ext>
            </a:extLst>
          </xdr:cNvPr>
          <xdr:cNvSpPr/>
        </xdr:nvSpPr>
        <xdr:spPr>
          <a:xfrm>
            <a:off x="4111427" y="155875623"/>
            <a:ext cx="925510" cy="176587"/>
          </a:xfrm>
          <a:prstGeom prst="rect">
            <a:avLst/>
          </a:prstGeom>
          <a:noFill/>
        </xdr:spPr>
        <xdr:txBody>
          <a:bodyPr wrap="none" lIns="0" tIns="0" rIns="0" bIns="0">
            <a:spAutoFit/>
          </a:bodyPr>
          <a:lstStyle/>
          <a:p>
            <a:pPr algn="ctr"/>
            <a:r>
              <a:rPr lang="en-US" sz="12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deep-then-wide</a:t>
            </a:r>
            <a:endParaRPr lang="en-US" sz="11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91" name="deep-yet-narrow">
            <a:extLst>
              <a:ext uri="{FF2B5EF4-FFF2-40B4-BE49-F238E27FC236}">
                <a16:creationId xmlns:a16="http://schemas.microsoft.com/office/drawing/2014/main" id="{EDDFCA46-C73D-480F-986B-CEE89ECEE6C0}"/>
              </a:ext>
            </a:extLst>
          </xdr:cNvPr>
          <xdr:cNvSpPr/>
        </xdr:nvSpPr>
        <xdr:spPr>
          <a:xfrm>
            <a:off x="5122035" y="155875623"/>
            <a:ext cx="885499" cy="176587"/>
          </a:xfrm>
          <a:prstGeom prst="rect">
            <a:avLst/>
          </a:prstGeom>
          <a:noFill/>
        </xdr:spPr>
        <xdr:txBody>
          <a:bodyPr wrap="none" lIns="0" tIns="0" rIns="0" bIns="0">
            <a:spAutoFit/>
          </a:bodyPr>
          <a:lstStyle/>
          <a:p>
            <a:pPr algn="ctr"/>
            <a:r>
              <a:rPr lang="en-US" sz="1200" b="1" cap="none" spc="-50" baseline="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deep-yet-narrow</a:t>
            </a:r>
            <a:endParaRPr lang="en-US" sz="1100" b="1" cap="none" spc="-50" baseline="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grpSp>
    <xdr:clientData/>
  </xdr:twoCellAnchor>
  <xdr:twoCellAnchor>
    <xdr:from>
      <xdr:col>1</xdr:col>
      <xdr:colOff>143936</xdr:colOff>
      <xdr:row>1170</xdr:row>
      <xdr:rowOff>176954</xdr:rowOff>
    </xdr:from>
    <xdr:to>
      <xdr:col>6</xdr:col>
      <xdr:colOff>389469</xdr:colOff>
      <xdr:row>1173</xdr:row>
      <xdr:rowOff>6624</xdr:rowOff>
    </xdr:to>
    <xdr:grpSp>
      <xdr:nvGrpSpPr>
        <xdr:cNvPr id="1694" name="Group 1693">
          <a:extLst>
            <a:ext uri="{FF2B5EF4-FFF2-40B4-BE49-F238E27FC236}">
              <a16:creationId xmlns:a16="http://schemas.microsoft.com/office/drawing/2014/main" id="{894DF00B-C2B9-4412-8419-DB7CFBCE3C10}"/>
            </a:ext>
          </a:extLst>
        </xdr:cNvPr>
        <xdr:cNvGrpSpPr>
          <a:grpSpLocks noChangeAspect="1"/>
        </xdr:cNvGrpSpPr>
      </xdr:nvGrpSpPr>
      <xdr:grpSpPr>
        <a:xfrm>
          <a:off x="258236" y="234103334"/>
          <a:ext cx="2760133" cy="584050"/>
          <a:chOff x="6434667" y="11364816"/>
          <a:chExt cx="2726265" cy="511801"/>
        </a:xfrm>
        <a:effectLst>
          <a:outerShdw blurRad="63500" sx="102000" sy="102000" algn="ctr" rotWithShape="0">
            <a:prstClr val="black">
              <a:alpha val="40000"/>
            </a:prstClr>
          </a:outerShdw>
        </a:effectLst>
      </xdr:grpSpPr>
      <xdr:sp macro="" textlink="">
        <xdr:nvSpPr>
          <xdr:cNvPr id="1695" name="Right Brace 1694">
            <a:extLst>
              <a:ext uri="{FF2B5EF4-FFF2-40B4-BE49-F238E27FC236}">
                <a16:creationId xmlns:a16="http://schemas.microsoft.com/office/drawing/2014/main" id="{45163A21-0A00-44C4-8049-2766198B03D1}"/>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96" name="Right Bracket 1695">
            <a:extLst>
              <a:ext uri="{FF2B5EF4-FFF2-40B4-BE49-F238E27FC236}">
                <a16:creationId xmlns:a16="http://schemas.microsoft.com/office/drawing/2014/main" id="{C1CBB735-6745-4330-8A14-31254F0CC6E7}"/>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97" name="Right Bracket 1696">
            <a:extLst>
              <a:ext uri="{FF2B5EF4-FFF2-40B4-BE49-F238E27FC236}">
                <a16:creationId xmlns:a16="http://schemas.microsoft.com/office/drawing/2014/main" id="{14356CA4-9AF3-4143-B6C1-D33D6C0BB4D0}"/>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98" name="Flowchart: Delay 1697">
            <a:extLst>
              <a:ext uri="{FF2B5EF4-FFF2-40B4-BE49-F238E27FC236}">
                <a16:creationId xmlns:a16="http://schemas.microsoft.com/office/drawing/2014/main" id="{77017070-9FE0-43DA-AD05-50E6D08C3F44}"/>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1</xdr:col>
      <xdr:colOff>110067</xdr:colOff>
      <xdr:row>1163</xdr:row>
      <xdr:rowOff>177799</xdr:rowOff>
    </xdr:from>
    <xdr:to>
      <xdr:col>6</xdr:col>
      <xdr:colOff>355600</xdr:colOff>
      <xdr:row>1166</xdr:row>
      <xdr:rowOff>15089</xdr:rowOff>
    </xdr:to>
    <xdr:grpSp>
      <xdr:nvGrpSpPr>
        <xdr:cNvPr id="1699" name="Group 1698">
          <a:extLst>
            <a:ext uri="{FF2B5EF4-FFF2-40B4-BE49-F238E27FC236}">
              <a16:creationId xmlns:a16="http://schemas.microsoft.com/office/drawing/2014/main" id="{363D63E6-92F0-4CA9-B4AA-1EFBAC74FE2D}"/>
            </a:ext>
          </a:extLst>
        </xdr:cNvPr>
        <xdr:cNvGrpSpPr>
          <a:grpSpLocks noChangeAspect="1"/>
        </xdr:cNvGrpSpPr>
      </xdr:nvGrpSpPr>
      <xdr:grpSpPr>
        <a:xfrm flipH="1">
          <a:off x="224367" y="232343959"/>
          <a:ext cx="2760133" cy="591670"/>
          <a:chOff x="6434667" y="11364816"/>
          <a:chExt cx="2726265" cy="511801"/>
        </a:xfrm>
        <a:effectLst>
          <a:outerShdw blurRad="63500" sx="102000" sy="102000" algn="ctr" rotWithShape="0">
            <a:prstClr val="black">
              <a:alpha val="40000"/>
            </a:prstClr>
          </a:outerShdw>
        </a:effectLst>
      </xdr:grpSpPr>
      <xdr:sp macro="" textlink="">
        <xdr:nvSpPr>
          <xdr:cNvPr id="1700" name="Right Brace 1699">
            <a:extLst>
              <a:ext uri="{FF2B5EF4-FFF2-40B4-BE49-F238E27FC236}">
                <a16:creationId xmlns:a16="http://schemas.microsoft.com/office/drawing/2014/main" id="{CD31F14F-D9E3-4943-AC37-DAF64CC5A75E}"/>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01" name="Right Bracket 1700">
            <a:extLst>
              <a:ext uri="{FF2B5EF4-FFF2-40B4-BE49-F238E27FC236}">
                <a16:creationId xmlns:a16="http://schemas.microsoft.com/office/drawing/2014/main" id="{55A4A235-A5D2-4F0A-A47E-642335B38421}"/>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2" name="Right Bracket 1701">
            <a:extLst>
              <a:ext uri="{FF2B5EF4-FFF2-40B4-BE49-F238E27FC236}">
                <a16:creationId xmlns:a16="http://schemas.microsoft.com/office/drawing/2014/main" id="{673B7361-1AEC-4E97-A95A-B1F64FFC1A8B}"/>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3" name="Flowchart: Delay 1702">
            <a:extLst>
              <a:ext uri="{FF2B5EF4-FFF2-40B4-BE49-F238E27FC236}">
                <a16:creationId xmlns:a16="http://schemas.microsoft.com/office/drawing/2014/main" id="{80F163B9-1BB3-494A-8608-A6CD8AB7E750}"/>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143935</xdr:colOff>
      <xdr:row>1170</xdr:row>
      <xdr:rowOff>176954</xdr:rowOff>
    </xdr:from>
    <xdr:to>
      <xdr:col>12</xdr:col>
      <xdr:colOff>389468</xdr:colOff>
      <xdr:row>1173</xdr:row>
      <xdr:rowOff>6624</xdr:rowOff>
    </xdr:to>
    <xdr:grpSp>
      <xdr:nvGrpSpPr>
        <xdr:cNvPr id="1704" name="Group 1703">
          <a:extLst>
            <a:ext uri="{FF2B5EF4-FFF2-40B4-BE49-F238E27FC236}">
              <a16:creationId xmlns:a16="http://schemas.microsoft.com/office/drawing/2014/main" id="{3612E6C4-817F-4437-95C1-7A1F21C860C5}"/>
            </a:ext>
          </a:extLst>
        </xdr:cNvPr>
        <xdr:cNvGrpSpPr>
          <a:grpSpLocks noChangeAspect="1"/>
        </xdr:cNvGrpSpPr>
      </xdr:nvGrpSpPr>
      <xdr:grpSpPr>
        <a:xfrm>
          <a:off x="3275755" y="234103334"/>
          <a:ext cx="2760133" cy="584050"/>
          <a:chOff x="6434667" y="11364816"/>
          <a:chExt cx="2726265" cy="511801"/>
        </a:xfrm>
        <a:effectLst>
          <a:outerShdw blurRad="63500" sx="102000" sy="102000" algn="ctr" rotWithShape="0">
            <a:prstClr val="black">
              <a:alpha val="40000"/>
            </a:prstClr>
          </a:outerShdw>
        </a:effectLst>
      </xdr:grpSpPr>
      <xdr:sp macro="" textlink="">
        <xdr:nvSpPr>
          <xdr:cNvPr id="1705" name="Right Brace 1704">
            <a:extLst>
              <a:ext uri="{FF2B5EF4-FFF2-40B4-BE49-F238E27FC236}">
                <a16:creationId xmlns:a16="http://schemas.microsoft.com/office/drawing/2014/main" id="{D185F24E-462C-483B-849E-21F604F1F751}"/>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06" name="Right Bracket 1705">
            <a:extLst>
              <a:ext uri="{FF2B5EF4-FFF2-40B4-BE49-F238E27FC236}">
                <a16:creationId xmlns:a16="http://schemas.microsoft.com/office/drawing/2014/main" id="{480C9A4D-9FAB-4305-8A9F-6B6305346845}"/>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7" name="Right Bracket 1706">
            <a:extLst>
              <a:ext uri="{FF2B5EF4-FFF2-40B4-BE49-F238E27FC236}">
                <a16:creationId xmlns:a16="http://schemas.microsoft.com/office/drawing/2014/main" id="{F605497A-8E73-4A78-A197-BCD631C72921}"/>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8" name="Flowchart: Delay 1707">
            <a:extLst>
              <a:ext uri="{FF2B5EF4-FFF2-40B4-BE49-F238E27FC236}">
                <a16:creationId xmlns:a16="http://schemas.microsoft.com/office/drawing/2014/main" id="{A809A5B7-0E6B-4D72-81DA-9C4EE7E53868}"/>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110066</xdr:colOff>
      <xdr:row>1163</xdr:row>
      <xdr:rowOff>177799</xdr:rowOff>
    </xdr:from>
    <xdr:to>
      <xdr:col>12</xdr:col>
      <xdr:colOff>355599</xdr:colOff>
      <xdr:row>1166</xdr:row>
      <xdr:rowOff>15089</xdr:rowOff>
    </xdr:to>
    <xdr:grpSp>
      <xdr:nvGrpSpPr>
        <xdr:cNvPr id="1709" name="Group 1708">
          <a:extLst>
            <a:ext uri="{FF2B5EF4-FFF2-40B4-BE49-F238E27FC236}">
              <a16:creationId xmlns:a16="http://schemas.microsoft.com/office/drawing/2014/main" id="{AA1F385C-94E9-4E6C-858B-5222B317E607}"/>
            </a:ext>
          </a:extLst>
        </xdr:cNvPr>
        <xdr:cNvGrpSpPr>
          <a:grpSpLocks noChangeAspect="1"/>
        </xdr:cNvGrpSpPr>
      </xdr:nvGrpSpPr>
      <xdr:grpSpPr>
        <a:xfrm flipH="1">
          <a:off x="3241886" y="232343959"/>
          <a:ext cx="2760133" cy="591670"/>
          <a:chOff x="6434667" y="11364816"/>
          <a:chExt cx="2726265" cy="511801"/>
        </a:xfrm>
        <a:effectLst>
          <a:outerShdw blurRad="63500" sx="102000" sy="102000" algn="ctr" rotWithShape="0">
            <a:prstClr val="black">
              <a:alpha val="40000"/>
            </a:prstClr>
          </a:outerShdw>
        </a:effectLst>
      </xdr:grpSpPr>
      <xdr:sp macro="" textlink="">
        <xdr:nvSpPr>
          <xdr:cNvPr id="1710" name="Right Brace 1709">
            <a:extLst>
              <a:ext uri="{FF2B5EF4-FFF2-40B4-BE49-F238E27FC236}">
                <a16:creationId xmlns:a16="http://schemas.microsoft.com/office/drawing/2014/main" id="{6738608C-0D3A-4EF1-8FD6-6C46C38BC975}"/>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11" name="Right Bracket 1710">
            <a:extLst>
              <a:ext uri="{FF2B5EF4-FFF2-40B4-BE49-F238E27FC236}">
                <a16:creationId xmlns:a16="http://schemas.microsoft.com/office/drawing/2014/main" id="{12EE46E2-6AE8-45F4-8685-12B677B01A4D}"/>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12" name="Right Bracket 1711">
            <a:extLst>
              <a:ext uri="{FF2B5EF4-FFF2-40B4-BE49-F238E27FC236}">
                <a16:creationId xmlns:a16="http://schemas.microsoft.com/office/drawing/2014/main" id="{2F983AAC-F9F8-40ED-8EFB-2338DE905257}"/>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13" name="Flowchart: Delay 1712">
            <a:extLst>
              <a:ext uri="{FF2B5EF4-FFF2-40B4-BE49-F238E27FC236}">
                <a16:creationId xmlns:a16="http://schemas.microsoft.com/office/drawing/2014/main" id="{9C5380A0-EEAC-40B1-B554-3D04EA9367D7}"/>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0</xdr:col>
      <xdr:colOff>110066</xdr:colOff>
      <xdr:row>1136</xdr:row>
      <xdr:rowOff>12702</xdr:rowOff>
    </xdr:from>
    <xdr:to>
      <xdr:col>13</xdr:col>
      <xdr:colOff>12699</xdr:colOff>
      <xdr:row>1137</xdr:row>
      <xdr:rowOff>8467</xdr:rowOff>
    </xdr:to>
    <xdr:grpSp>
      <xdr:nvGrpSpPr>
        <xdr:cNvPr id="1716" name="Group 1715">
          <a:extLst>
            <a:ext uri="{FF2B5EF4-FFF2-40B4-BE49-F238E27FC236}">
              <a16:creationId xmlns:a16="http://schemas.microsoft.com/office/drawing/2014/main" id="{97C36494-9E60-4CCF-B881-E99E5187BB76}"/>
            </a:ext>
          </a:extLst>
        </xdr:cNvPr>
        <xdr:cNvGrpSpPr/>
      </xdr:nvGrpSpPr>
      <xdr:grpSpPr>
        <a:xfrm>
          <a:off x="110066" y="226319082"/>
          <a:ext cx="6051973" cy="437725"/>
          <a:chOff x="6341533" y="22263102"/>
          <a:chExt cx="6015566" cy="309032"/>
        </a:xfrm>
      </xdr:grpSpPr>
      <xdr:grpSp>
        <xdr:nvGrpSpPr>
          <xdr:cNvPr id="1717" name="Group 1716">
            <a:extLst>
              <a:ext uri="{FF2B5EF4-FFF2-40B4-BE49-F238E27FC236}">
                <a16:creationId xmlns:a16="http://schemas.microsoft.com/office/drawing/2014/main" id="{AED7B06E-425A-4E80-A8F3-ECDC5A255DEE}"/>
              </a:ext>
            </a:extLst>
          </xdr:cNvPr>
          <xdr:cNvGrpSpPr/>
        </xdr:nvGrpSpPr>
        <xdr:grpSpPr>
          <a:xfrm>
            <a:off x="6356532" y="22265897"/>
            <a:ext cx="5974927" cy="295065"/>
            <a:chOff x="6309361" y="22083931"/>
            <a:chExt cx="5928360" cy="163286"/>
          </a:xfrm>
        </xdr:grpSpPr>
        <xdr:sp macro="" textlink="">
          <xdr:nvSpPr>
            <xdr:cNvPr id="1730" name="Arrow: Left 1729">
              <a:extLst>
                <a:ext uri="{FF2B5EF4-FFF2-40B4-BE49-F238E27FC236}">
                  <a16:creationId xmlns:a16="http://schemas.microsoft.com/office/drawing/2014/main" id="{E8CA167A-0164-428A-A436-71D98582421A}"/>
                </a:ext>
              </a:extLst>
            </xdr:cNvPr>
            <xdr:cNvSpPr/>
          </xdr:nvSpPr>
          <xdr:spPr>
            <a:xfrm>
              <a:off x="6309361" y="22084937"/>
              <a:ext cx="1965960" cy="161926"/>
            </a:xfrm>
            <a:prstGeom prst="leftArrow">
              <a:avLst>
                <a:gd name="adj1" fmla="val 100000"/>
                <a:gd name="adj2" fmla="val 37748"/>
              </a:avLst>
            </a:prstGeom>
            <a:noFill/>
            <a:ln>
              <a:solidFill>
                <a:schemeClr val="accent5">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endParaRPr lang="en-US" sz="1100">
                <a:solidFill>
                  <a:srgbClr val="002060"/>
                </a:solidFill>
                <a:effectLst>
                  <a:outerShdw blurRad="63500" sx="102000" sy="102000" algn="ctr" rotWithShape="0">
                    <a:prstClr val="black">
                      <a:alpha val="40000"/>
                    </a:prstClr>
                  </a:outerShdw>
                </a:effectLst>
                <a:latin typeface="Arial Black" panose="020B0A04020102020204" pitchFamily="34" charset="0"/>
              </a:endParaRPr>
            </a:p>
          </xdr:txBody>
        </xdr:sp>
        <xdr:sp macro="" textlink="">
          <xdr:nvSpPr>
            <xdr:cNvPr id="1731" name="Arrow: Left 1730">
              <a:extLst>
                <a:ext uri="{FF2B5EF4-FFF2-40B4-BE49-F238E27FC236}">
                  <a16:creationId xmlns:a16="http://schemas.microsoft.com/office/drawing/2014/main" id="{5F455E63-8CCD-4A0B-AAF4-FD1E4096E608}"/>
                </a:ext>
              </a:extLst>
            </xdr:cNvPr>
            <xdr:cNvSpPr/>
          </xdr:nvSpPr>
          <xdr:spPr>
            <a:xfrm flipH="1">
              <a:off x="10271761" y="22084964"/>
              <a:ext cx="1965960" cy="161926"/>
            </a:xfrm>
            <a:prstGeom prst="leftArrow">
              <a:avLst>
                <a:gd name="adj1" fmla="val 100000"/>
                <a:gd name="adj2" fmla="val 28555"/>
              </a:avLst>
            </a:prstGeom>
            <a:noFill/>
            <a:ln>
              <a:solidFill>
                <a:schemeClr val="accent2">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endParaRPr lang="en-US" sz="1100">
                <a:solidFill>
                  <a:srgbClr val="002060"/>
                </a:solidFill>
                <a:effectLst>
                  <a:outerShdw blurRad="63500" sx="102000" sy="102000" algn="ctr" rotWithShape="0">
                    <a:prstClr val="black">
                      <a:alpha val="40000"/>
                    </a:prstClr>
                  </a:outerShdw>
                </a:effectLst>
                <a:latin typeface="Arial Black" panose="020B0A04020102020204" pitchFamily="34" charset="0"/>
              </a:endParaRPr>
            </a:p>
          </xdr:txBody>
        </xdr:sp>
        <xdr:sp macro="" textlink="">
          <xdr:nvSpPr>
            <xdr:cNvPr id="1732" name="Arrow: Left-Right 1731">
              <a:extLst>
                <a:ext uri="{FF2B5EF4-FFF2-40B4-BE49-F238E27FC236}">
                  <a16:creationId xmlns:a16="http://schemas.microsoft.com/office/drawing/2014/main" id="{6E719C6B-C597-4905-9855-0AB1FCBF6A29}"/>
                </a:ext>
              </a:extLst>
            </xdr:cNvPr>
            <xdr:cNvSpPr/>
          </xdr:nvSpPr>
          <xdr:spPr>
            <a:xfrm>
              <a:off x="8289469" y="22083931"/>
              <a:ext cx="1965960" cy="163286"/>
            </a:xfrm>
            <a:prstGeom prst="leftRightArrow">
              <a:avLst>
                <a:gd name="adj1" fmla="val 100000"/>
                <a:gd name="adj2" fmla="val 33893"/>
              </a:avLst>
            </a:prstGeom>
            <a:noFill/>
            <a:ln>
              <a:solidFill>
                <a:srgbClr val="C89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18" name="Group 1717">
            <a:extLst>
              <a:ext uri="{FF2B5EF4-FFF2-40B4-BE49-F238E27FC236}">
                <a16:creationId xmlns:a16="http://schemas.microsoft.com/office/drawing/2014/main" id="{D4D8C455-29EB-417C-AC70-D1F0FCE15558}"/>
              </a:ext>
            </a:extLst>
          </xdr:cNvPr>
          <xdr:cNvGrpSpPr/>
        </xdr:nvGrpSpPr>
        <xdr:grpSpPr>
          <a:xfrm>
            <a:off x="6341533" y="22271569"/>
            <a:ext cx="173565" cy="300565"/>
            <a:chOff x="6341533" y="22271569"/>
            <a:chExt cx="173565" cy="300565"/>
          </a:xfrm>
        </xdr:grpSpPr>
        <xdr:sp macro="" textlink="">
          <xdr:nvSpPr>
            <xdr:cNvPr id="1728" name="Right Triangle 1727">
              <a:extLst>
                <a:ext uri="{FF2B5EF4-FFF2-40B4-BE49-F238E27FC236}">
                  <a16:creationId xmlns:a16="http://schemas.microsoft.com/office/drawing/2014/main" id="{B0E91E62-97C6-433D-B821-0AAA96AD2B73}"/>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9" name="Right Triangle 1728">
              <a:extLst>
                <a:ext uri="{FF2B5EF4-FFF2-40B4-BE49-F238E27FC236}">
                  <a16:creationId xmlns:a16="http://schemas.microsoft.com/office/drawing/2014/main" id="{9AE1B41D-C5AE-489C-83AE-7AAC2A68FB19}"/>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19" name="Group 1718">
            <a:extLst>
              <a:ext uri="{FF2B5EF4-FFF2-40B4-BE49-F238E27FC236}">
                <a16:creationId xmlns:a16="http://schemas.microsoft.com/office/drawing/2014/main" id="{98A1648A-BCFF-4680-A28D-3CFDC6B4FFCD}"/>
              </a:ext>
            </a:extLst>
          </xdr:cNvPr>
          <xdr:cNvGrpSpPr/>
        </xdr:nvGrpSpPr>
        <xdr:grpSpPr>
          <a:xfrm>
            <a:off x="8339667" y="22263102"/>
            <a:ext cx="173565" cy="300565"/>
            <a:chOff x="6341533" y="22271569"/>
            <a:chExt cx="173565" cy="300565"/>
          </a:xfrm>
        </xdr:grpSpPr>
        <xdr:sp macro="" textlink="">
          <xdr:nvSpPr>
            <xdr:cNvPr id="1726" name="Right Triangle 1725">
              <a:extLst>
                <a:ext uri="{FF2B5EF4-FFF2-40B4-BE49-F238E27FC236}">
                  <a16:creationId xmlns:a16="http://schemas.microsoft.com/office/drawing/2014/main" id="{19FDE44B-D825-41D4-B7B3-ADD2338D266B}"/>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7" name="Right Triangle 1726">
              <a:extLst>
                <a:ext uri="{FF2B5EF4-FFF2-40B4-BE49-F238E27FC236}">
                  <a16:creationId xmlns:a16="http://schemas.microsoft.com/office/drawing/2014/main" id="{CB85C98B-2A8D-441D-B998-F165C3D0778C}"/>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20" name="Group 1719">
            <a:extLst>
              <a:ext uri="{FF2B5EF4-FFF2-40B4-BE49-F238E27FC236}">
                <a16:creationId xmlns:a16="http://schemas.microsoft.com/office/drawing/2014/main" id="{BB7B23AD-BFE7-49B1-B1FA-506E8A401166}"/>
              </a:ext>
            </a:extLst>
          </xdr:cNvPr>
          <xdr:cNvGrpSpPr/>
        </xdr:nvGrpSpPr>
        <xdr:grpSpPr>
          <a:xfrm flipH="1">
            <a:off x="10176934" y="22263102"/>
            <a:ext cx="173565" cy="300565"/>
            <a:chOff x="6341533" y="22271569"/>
            <a:chExt cx="173565" cy="300565"/>
          </a:xfrm>
        </xdr:grpSpPr>
        <xdr:sp macro="" textlink="">
          <xdr:nvSpPr>
            <xdr:cNvPr id="1724" name="Right Triangle 1723">
              <a:extLst>
                <a:ext uri="{FF2B5EF4-FFF2-40B4-BE49-F238E27FC236}">
                  <a16:creationId xmlns:a16="http://schemas.microsoft.com/office/drawing/2014/main" id="{3872F3B2-964C-4808-A727-66445C440A78}"/>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5" name="Right Triangle 1724">
              <a:extLst>
                <a:ext uri="{FF2B5EF4-FFF2-40B4-BE49-F238E27FC236}">
                  <a16:creationId xmlns:a16="http://schemas.microsoft.com/office/drawing/2014/main" id="{A8146AD5-E3CF-4031-8F15-3724A38CE7BA}"/>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21" name="Group 1720">
            <a:extLst>
              <a:ext uri="{FF2B5EF4-FFF2-40B4-BE49-F238E27FC236}">
                <a16:creationId xmlns:a16="http://schemas.microsoft.com/office/drawing/2014/main" id="{D9665901-8A87-497A-A785-A555435A0D09}"/>
              </a:ext>
            </a:extLst>
          </xdr:cNvPr>
          <xdr:cNvGrpSpPr/>
        </xdr:nvGrpSpPr>
        <xdr:grpSpPr>
          <a:xfrm flipH="1">
            <a:off x="12183534" y="22263102"/>
            <a:ext cx="173565" cy="300565"/>
            <a:chOff x="6341533" y="22271569"/>
            <a:chExt cx="173565" cy="300565"/>
          </a:xfrm>
        </xdr:grpSpPr>
        <xdr:sp macro="" textlink="">
          <xdr:nvSpPr>
            <xdr:cNvPr id="1722" name="Right Triangle 1721">
              <a:extLst>
                <a:ext uri="{FF2B5EF4-FFF2-40B4-BE49-F238E27FC236}">
                  <a16:creationId xmlns:a16="http://schemas.microsoft.com/office/drawing/2014/main" id="{AC5929C6-48D3-4C3A-B592-A8AE22EDDEA8}"/>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3" name="Right Triangle 1722">
              <a:extLst>
                <a:ext uri="{FF2B5EF4-FFF2-40B4-BE49-F238E27FC236}">
                  <a16:creationId xmlns:a16="http://schemas.microsoft.com/office/drawing/2014/main" id="{5922EA45-7293-4D64-8557-237C415505C9}"/>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oneCellAnchor>
    <xdr:from>
      <xdr:col>13</xdr:col>
      <xdr:colOff>18626</xdr:colOff>
      <xdr:row>1484</xdr:row>
      <xdr:rowOff>131336</xdr:rowOff>
    </xdr:from>
    <xdr:ext cx="6450078" cy="3417161"/>
    <xdr:pic>
      <xdr:nvPicPr>
        <xdr:cNvPr id="1735" name="value frame PNP" hidden="1">
          <a:extLst>
            <a:ext uri="{FF2B5EF4-FFF2-40B4-BE49-F238E27FC236}">
              <a16:creationId xmlns:a16="http://schemas.microsoft.com/office/drawing/2014/main" id="{71612546-E703-4D68-8119-F73AAEEB60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5586" y="125358416"/>
          <a:ext cx="6450078" cy="3417161"/>
        </a:xfrm>
        <a:prstGeom prst="rect">
          <a:avLst/>
        </a:prstGeom>
      </xdr:spPr>
    </xdr:pic>
    <xdr:clientData/>
  </xdr:oneCellAnchor>
  <xdr:twoCellAnchor>
    <xdr:from>
      <xdr:col>12</xdr:col>
      <xdr:colOff>0</xdr:colOff>
      <xdr:row>1046</xdr:row>
      <xdr:rowOff>175259</xdr:rowOff>
    </xdr:from>
    <xdr:to>
      <xdr:col>12</xdr:col>
      <xdr:colOff>186267</xdr:colOff>
      <xdr:row>1046</xdr:row>
      <xdr:rowOff>178646</xdr:rowOff>
    </xdr:to>
    <xdr:grpSp>
      <xdr:nvGrpSpPr>
        <xdr:cNvPr id="1741" name="dropdown button image" hidden="1">
          <a:extLst>
            <a:ext uri="{FF2B5EF4-FFF2-40B4-BE49-F238E27FC236}">
              <a16:creationId xmlns:a16="http://schemas.microsoft.com/office/drawing/2014/main" id="{CE0E670C-7083-473F-954F-7336964ADC94}"/>
            </a:ext>
          </a:extLst>
        </xdr:cNvPr>
        <xdr:cNvGrpSpPr/>
      </xdr:nvGrpSpPr>
      <xdr:grpSpPr>
        <a:xfrm>
          <a:off x="5646420" y="204452219"/>
          <a:ext cx="186267" cy="3387"/>
          <a:chOff x="11430000" y="1828800"/>
          <a:chExt cx="508000" cy="508000"/>
        </a:xfrm>
      </xdr:grpSpPr>
      <xdr:sp macro="" textlink="">
        <xdr:nvSpPr>
          <xdr:cNvPr id="1742" name="Rectangle 1741">
            <a:extLst>
              <a:ext uri="{FF2B5EF4-FFF2-40B4-BE49-F238E27FC236}">
                <a16:creationId xmlns:a16="http://schemas.microsoft.com/office/drawing/2014/main" id="{96BFED2F-70AE-4450-BBB7-CC51229B5D7F}"/>
              </a:ext>
            </a:extLst>
          </xdr:cNvPr>
          <xdr:cNvSpPr/>
        </xdr:nvSpPr>
        <xdr:spPr>
          <a:xfrm>
            <a:off x="11430000" y="1828800"/>
            <a:ext cx="508000" cy="508000"/>
          </a:xfrm>
          <a:prstGeom prst="rect">
            <a:avLst/>
          </a:prstGeom>
          <a:solidFill>
            <a:schemeClr val="bg1">
              <a:lumMod val="9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43" name="Isosceles Triangle 1742">
            <a:extLst>
              <a:ext uri="{FF2B5EF4-FFF2-40B4-BE49-F238E27FC236}">
                <a16:creationId xmlns:a16="http://schemas.microsoft.com/office/drawing/2014/main" id="{60937C71-F5C9-4E3C-BDB9-D6E42898CE08}"/>
              </a:ext>
            </a:extLst>
          </xdr:cNvPr>
          <xdr:cNvSpPr>
            <a:spLocks noChangeAspect="1"/>
          </xdr:cNvSpPr>
        </xdr:nvSpPr>
        <xdr:spPr>
          <a:xfrm flipV="1">
            <a:off x="11590866" y="2031999"/>
            <a:ext cx="182880" cy="137160"/>
          </a:xfrm>
          <a:prstGeom prst="triangl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433091</xdr:colOff>
      <xdr:row>1046</xdr:row>
      <xdr:rowOff>525460</xdr:rowOff>
    </xdr:from>
    <xdr:to>
      <xdr:col>12</xdr:col>
      <xdr:colOff>24997</xdr:colOff>
      <xdr:row>1048</xdr:row>
      <xdr:rowOff>16263</xdr:rowOff>
    </xdr:to>
    <xdr:sp macro="" textlink="">
      <xdr:nvSpPr>
        <xdr:cNvPr id="1744" name="Arrow: Left 1743" hidden="1">
          <a:extLst>
            <a:ext uri="{FF2B5EF4-FFF2-40B4-BE49-F238E27FC236}">
              <a16:creationId xmlns:a16="http://schemas.microsoft.com/office/drawing/2014/main" id="{FD6CCE2C-F8D9-40BA-8165-7F3485ECFE8B}"/>
            </a:ext>
          </a:extLst>
        </xdr:cNvPr>
        <xdr:cNvSpPr>
          <a:spLocks noChangeAspect="1"/>
        </xdr:cNvSpPr>
      </xdr:nvSpPr>
      <xdr:spPr>
        <a:xfrm rot="4020000">
          <a:off x="11784102" y="10068489"/>
          <a:ext cx="252803" cy="94826"/>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110067</xdr:colOff>
      <xdr:row>1078</xdr:row>
      <xdr:rowOff>8467</xdr:rowOff>
    </xdr:from>
    <xdr:ext cx="6055204" cy="1548516"/>
    <xdr:pic>
      <xdr:nvPicPr>
        <xdr:cNvPr id="1745" name="Picture 1744" hidden="1">
          <a:extLst>
            <a:ext uri="{FF2B5EF4-FFF2-40B4-BE49-F238E27FC236}">
              <a16:creationId xmlns:a16="http://schemas.microsoft.com/office/drawing/2014/main" id="{1FE728EC-4C68-4979-BFE8-A1E2356DCD4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388947" y="18418387"/>
          <a:ext cx="6055204" cy="1548516"/>
        </a:xfrm>
        <a:prstGeom prst="rect">
          <a:avLst/>
        </a:prstGeom>
      </xdr:spPr>
    </xdr:pic>
    <xdr:clientData/>
  </xdr:oneCellAnchor>
  <xdr:twoCellAnchor>
    <xdr:from>
      <xdr:col>0</xdr:col>
      <xdr:colOff>95673</xdr:colOff>
      <xdr:row>1077</xdr:row>
      <xdr:rowOff>228056</xdr:rowOff>
    </xdr:from>
    <xdr:to>
      <xdr:col>13</xdr:col>
      <xdr:colOff>23212</xdr:colOff>
      <xdr:row>1083</xdr:row>
      <xdr:rowOff>227507</xdr:rowOff>
    </xdr:to>
    <xdr:grpSp>
      <xdr:nvGrpSpPr>
        <xdr:cNvPr id="1746" name="Group 1745">
          <a:extLst>
            <a:ext uri="{FF2B5EF4-FFF2-40B4-BE49-F238E27FC236}">
              <a16:creationId xmlns:a16="http://schemas.microsoft.com/office/drawing/2014/main" id="{FBEF9B61-3D5B-43BA-BA7A-5C7825C0C982}"/>
            </a:ext>
          </a:extLst>
        </xdr:cNvPr>
        <xdr:cNvGrpSpPr/>
      </xdr:nvGrpSpPr>
      <xdr:grpSpPr>
        <a:xfrm>
          <a:off x="95673" y="212879396"/>
          <a:ext cx="6076879" cy="1508211"/>
          <a:chOff x="6284806" y="9370364"/>
          <a:chExt cx="5993906" cy="1475191"/>
        </a:xfrm>
      </xdr:grpSpPr>
      <xdr:grpSp>
        <xdr:nvGrpSpPr>
          <xdr:cNvPr id="1747" name="Group LISTEN">
            <a:extLst>
              <a:ext uri="{FF2B5EF4-FFF2-40B4-BE49-F238E27FC236}">
                <a16:creationId xmlns:a16="http://schemas.microsoft.com/office/drawing/2014/main" id="{FD8EAF6A-F430-4437-9665-5A1EF44F7163}"/>
              </a:ext>
            </a:extLst>
          </xdr:cNvPr>
          <xdr:cNvGrpSpPr/>
        </xdr:nvGrpSpPr>
        <xdr:grpSpPr>
          <a:xfrm>
            <a:off x="6311900" y="9384453"/>
            <a:ext cx="5939369" cy="1241214"/>
            <a:chOff x="7787640" y="586740"/>
            <a:chExt cx="2981121" cy="922020"/>
          </a:xfrm>
        </xdr:grpSpPr>
        <xdr:sp macro="" textlink="">
          <xdr:nvSpPr>
            <xdr:cNvPr id="1760" name="Speech Bubble: Rectangle with Corners Rounded 1759">
              <a:extLst>
                <a:ext uri="{FF2B5EF4-FFF2-40B4-BE49-F238E27FC236}">
                  <a16:creationId xmlns:a16="http://schemas.microsoft.com/office/drawing/2014/main" id="{D6439D00-9F25-4474-818E-CDC744A2AEE6}"/>
                </a:ext>
              </a:extLst>
            </xdr:cNvPr>
            <xdr:cNvSpPr/>
          </xdr:nvSpPr>
          <xdr:spPr>
            <a:xfrm>
              <a:off x="7787640" y="586740"/>
              <a:ext cx="1485900" cy="922020"/>
            </a:xfrm>
            <a:prstGeom prst="wedgeRoundRectCallout">
              <a:avLst>
                <a:gd name="adj1" fmla="val -48889"/>
                <a:gd name="adj2" fmla="val 68285"/>
                <a:gd name="adj3" fmla="val 16667"/>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1" name="Speech Bubble: Rectangle with Corners Rounded 1760">
              <a:extLst>
                <a:ext uri="{FF2B5EF4-FFF2-40B4-BE49-F238E27FC236}">
                  <a16:creationId xmlns:a16="http://schemas.microsoft.com/office/drawing/2014/main" id="{7878C3CC-8B95-4AE5-B60F-BFB19DCDB24B}"/>
                </a:ext>
              </a:extLst>
            </xdr:cNvPr>
            <xdr:cNvSpPr/>
          </xdr:nvSpPr>
          <xdr:spPr>
            <a:xfrm flipH="1">
              <a:off x="9282861" y="586740"/>
              <a:ext cx="1485900" cy="922020"/>
            </a:xfrm>
            <a:prstGeom prst="wedgeRoundRectCallout">
              <a:avLst>
                <a:gd name="adj1" fmla="val -48632"/>
                <a:gd name="adj2" fmla="val 68285"/>
                <a:gd name="adj3" fmla="val 16667"/>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48" name="Group 1747">
            <a:extLst>
              <a:ext uri="{FF2B5EF4-FFF2-40B4-BE49-F238E27FC236}">
                <a16:creationId xmlns:a16="http://schemas.microsoft.com/office/drawing/2014/main" id="{8A1B4DEE-B6BD-4F95-9638-3EAEC1F17263}"/>
              </a:ext>
            </a:extLst>
          </xdr:cNvPr>
          <xdr:cNvGrpSpPr/>
        </xdr:nvGrpSpPr>
        <xdr:grpSpPr>
          <a:xfrm>
            <a:off x="6284806" y="9370364"/>
            <a:ext cx="3020866" cy="1307496"/>
            <a:chOff x="6263391" y="9476944"/>
            <a:chExt cx="3010098" cy="1315035"/>
          </a:xfrm>
        </xdr:grpSpPr>
        <xdr:sp macro="" textlink="">
          <xdr:nvSpPr>
            <xdr:cNvPr id="1756" name="Right Triangle 8">
              <a:extLst>
                <a:ext uri="{FF2B5EF4-FFF2-40B4-BE49-F238E27FC236}">
                  <a16:creationId xmlns:a16="http://schemas.microsoft.com/office/drawing/2014/main" id="{41D6B9B4-BB3A-4F82-A269-8C9CC8B2B7BC}"/>
                </a:ext>
              </a:extLst>
            </xdr:cNvPr>
            <xdr:cNvSpPr>
              <a:spLocks noChangeAspect="1"/>
            </xdr:cNvSpPr>
          </xdr:nvSpPr>
          <xdr:spPr>
            <a:xfrm rot="21000000">
              <a:off x="6277782" y="10609099"/>
              <a:ext cx="180819"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7" name="Right Triangle 8">
              <a:extLst>
                <a:ext uri="{FF2B5EF4-FFF2-40B4-BE49-F238E27FC236}">
                  <a16:creationId xmlns:a16="http://schemas.microsoft.com/office/drawing/2014/main" id="{AB329251-1364-4CCF-AC39-E944D8D34731}"/>
                </a:ext>
              </a:extLst>
            </xdr:cNvPr>
            <xdr:cNvSpPr>
              <a:spLocks noChangeAspect="1"/>
            </xdr:cNvSpPr>
          </xdr:nvSpPr>
          <xdr:spPr>
            <a:xfrm rot="5400000">
              <a:off x="6268372" y="9474199"/>
              <a:ext cx="179892" cy="189853"/>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8" name="Right Triangle 8">
              <a:extLst>
                <a:ext uri="{FF2B5EF4-FFF2-40B4-BE49-F238E27FC236}">
                  <a16:creationId xmlns:a16="http://schemas.microsoft.com/office/drawing/2014/main" id="{881611C5-C83E-4287-8BA4-EC181EE8706E}"/>
                </a:ext>
              </a:extLst>
            </xdr:cNvPr>
            <xdr:cNvSpPr>
              <a:spLocks noChangeAspect="1"/>
            </xdr:cNvSpPr>
          </xdr:nvSpPr>
          <xdr:spPr>
            <a:xfrm flipH="1">
              <a:off x="9092669" y="10584221"/>
              <a:ext cx="180820"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9" name="Right Triangle 8">
              <a:extLst>
                <a:ext uri="{FF2B5EF4-FFF2-40B4-BE49-F238E27FC236}">
                  <a16:creationId xmlns:a16="http://schemas.microsoft.com/office/drawing/2014/main" id="{3D3CB924-F37A-4DC8-A9BE-2CAD0872A7F3}"/>
                </a:ext>
              </a:extLst>
            </xdr:cNvPr>
            <xdr:cNvSpPr>
              <a:spLocks noChangeAspect="1"/>
            </xdr:cNvSpPr>
          </xdr:nvSpPr>
          <xdr:spPr>
            <a:xfrm rot="16200000" flipH="1">
              <a:off x="9072937" y="9477986"/>
              <a:ext cx="184964"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49" name="Group 1748">
            <a:extLst>
              <a:ext uri="{FF2B5EF4-FFF2-40B4-BE49-F238E27FC236}">
                <a16:creationId xmlns:a16="http://schemas.microsoft.com/office/drawing/2014/main" id="{58C7EA66-AB63-45BF-9324-E30893108799}"/>
              </a:ext>
            </a:extLst>
          </xdr:cNvPr>
          <xdr:cNvGrpSpPr/>
        </xdr:nvGrpSpPr>
        <xdr:grpSpPr>
          <a:xfrm>
            <a:off x="9269555" y="9370365"/>
            <a:ext cx="3009157" cy="1295696"/>
            <a:chOff x="6263391" y="9476944"/>
            <a:chExt cx="2993468" cy="1303167"/>
          </a:xfrm>
        </xdr:grpSpPr>
        <xdr:sp macro="" textlink="">
          <xdr:nvSpPr>
            <xdr:cNvPr id="1752" name="Right Triangle 8">
              <a:extLst>
                <a:ext uri="{FF2B5EF4-FFF2-40B4-BE49-F238E27FC236}">
                  <a16:creationId xmlns:a16="http://schemas.microsoft.com/office/drawing/2014/main" id="{0F8AD372-108B-403A-B0AA-B3A16C056C62}"/>
                </a:ext>
              </a:extLst>
            </xdr:cNvPr>
            <xdr:cNvSpPr>
              <a:spLocks noChangeAspect="1"/>
            </xdr:cNvSpPr>
          </xdr:nvSpPr>
          <xdr:spPr>
            <a:xfrm rot="21000000">
              <a:off x="6285362" y="10597232"/>
              <a:ext cx="180819" cy="182879"/>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3" name="Right Triangle 8">
              <a:extLst>
                <a:ext uri="{FF2B5EF4-FFF2-40B4-BE49-F238E27FC236}">
                  <a16:creationId xmlns:a16="http://schemas.microsoft.com/office/drawing/2014/main" id="{7FA27C47-6CF3-408A-BE29-0A5426F71ABF}"/>
                </a:ext>
              </a:extLst>
            </xdr:cNvPr>
            <xdr:cNvSpPr>
              <a:spLocks noChangeAspect="1"/>
            </xdr:cNvSpPr>
          </xdr:nvSpPr>
          <xdr:spPr>
            <a:xfrm rot="5400000">
              <a:off x="6268372" y="9474199"/>
              <a:ext cx="179892" cy="189853"/>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4" name="Right Triangle 8">
              <a:extLst>
                <a:ext uri="{FF2B5EF4-FFF2-40B4-BE49-F238E27FC236}">
                  <a16:creationId xmlns:a16="http://schemas.microsoft.com/office/drawing/2014/main" id="{B97CCB31-940D-4E75-B3C3-7EC0AAF168FE}"/>
                </a:ext>
              </a:extLst>
            </xdr:cNvPr>
            <xdr:cNvSpPr>
              <a:spLocks noChangeAspect="1"/>
            </xdr:cNvSpPr>
          </xdr:nvSpPr>
          <xdr:spPr>
            <a:xfrm flipH="1">
              <a:off x="9069045" y="10576610"/>
              <a:ext cx="180820"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5" name="Right Triangle 8">
              <a:extLst>
                <a:ext uri="{FF2B5EF4-FFF2-40B4-BE49-F238E27FC236}">
                  <a16:creationId xmlns:a16="http://schemas.microsoft.com/office/drawing/2014/main" id="{2BC07A25-166C-4871-861B-7188274F855C}"/>
                </a:ext>
              </a:extLst>
            </xdr:cNvPr>
            <xdr:cNvSpPr>
              <a:spLocks noChangeAspect="1"/>
            </xdr:cNvSpPr>
          </xdr:nvSpPr>
          <xdr:spPr>
            <a:xfrm rot="16200000" flipH="1">
              <a:off x="9072937" y="9477986"/>
              <a:ext cx="184964"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1750" name="Freeform: Shape 1749">
            <a:extLst>
              <a:ext uri="{FF2B5EF4-FFF2-40B4-BE49-F238E27FC236}">
                <a16:creationId xmlns:a16="http://schemas.microsoft.com/office/drawing/2014/main" id="{28C5081F-18D4-482F-B891-8E941B1C935D}"/>
              </a:ext>
            </a:extLst>
          </xdr:cNvPr>
          <xdr:cNvSpPr/>
        </xdr:nvSpPr>
        <xdr:spPr>
          <a:xfrm>
            <a:off x="6387751" y="10609480"/>
            <a:ext cx="1198284" cy="231838"/>
          </a:xfrm>
          <a:custGeom>
            <a:avLst/>
            <a:gdLst>
              <a:gd name="connsiteX0" fmla="*/ 493059 w 1219200"/>
              <a:gd name="connsiteY0" fmla="*/ 0 h 233082"/>
              <a:gd name="connsiteX1" fmla="*/ 0 w 1219200"/>
              <a:gd name="connsiteY1" fmla="*/ 233082 h 233082"/>
              <a:gd name="connsiteX2" fmla="*/ 1219200 w 1219200"/>
              <a:gd name="connsiteY2" fmla="*/ 8965 h 233082"/>
              <a:gd name="connsiteX3" fmla="*/ 493059 w 1219200"/>
              <a:gd name="connsiteY3" fmla="*/ 0 h 233082"/>
              <a:gd name="connsiteX0" fmla="*/ 493059 w 1231853"/>
              <a:gd name="connsiteY0" fmla="*/ 3803 h 236885"/>
              <a:gd name="connsiteX1" fmla="*/ 0 w 1231853"/>
              <a:gd name="connsiteY1" fmla="*/ 236885 h 236885"/>
              <a:gd name="connsiteX2" fmla="*/ 1231853 w 1231853"/>
              <a:gd name="connsiteY2" fmla="*/ 0 h 236885"/>
              <a:gd name="connsiteX3" fmla="*/ 493059 w 1231853"/>
              <a:gd name="connsiteY3" fmla="*/ 3803 h 236885"/>
              <a:gd name="connsiteX0" fmla="*/ 471971 w 1210765"/>
              <a:gd name="connsiteY0" fmla="*/ 3803 h 236885"/>
              <a:gd name="connsiteX1" fmla="*/ 0 w 1210765"/>
              <a:gd name="connsiteY1" fmla="*/ 236885 h 236885"/>
              <a:gd name="connsiteX2" fmla="*/ 1210765 w 1210765"/>
              <a:gd name="connsiteY2" fmla="*/ 0 h 236885"/>
              <a:gd name="connsiteX3" fmla="*/ 471971 w 1210765"/>
              <a:gd name="connsiteY3" fmla="*/ 3803 h 236885"/>
              <a:gd name="connsiteX0" fmla="*/ 467754 w 1206548"/>
              <a:gd name="connsiteY0" fmla="*/ 3803 h 241142"/>
              <a:gd name="connsiteX1" fmla="*/ 0 w 1206548"/>
              <a:gd name="connsiteY1" fmla="*/ 241142 h 241142"/>
              <a:gd name="connsiteX2" fmla="*/ 1206548 w 1206548"/>
              <a:gd name="connsiteY2" fmla="*/ 0 h 241142"/>
              <a:gd name="connsiteX3" fmla="*/ 467754 w 1206548"/>
              <a:gd name="connsiteY3" fmla="*/ 3803 h 241142"/>
              <a:gd name="connsiteX0" fmla="*/ 493061 w 1206548"/>
              <a:gd name="connsiteY0" fmla="*/ 0 h 245851"/>
              <a:gd name="connsiteX1" fmla="*/ 0 w 1206548"/>
              <a:gd name="connsiteY1" fmla="*/ 245851 h 245851"/>
              <a:gd name="connsiteX2" fmla="*/ 1206548 w 1206548"/>
              <a:gd name="connsiteY2" fmla="*/ 4709 h 245851"/>
              <a:gd name="connsiteX3" fmla="*/ 493061 w 1206548"/>
              <a:gd name="connsiteY3" fmla="*/ 0 h 245851"/>
              <a:gd name="connsiteX0" fmla="*/ 480408 w 1193895"/>
              <a:gd name="connsiteY0" fmla="*/ 0 h 233083"/>
              <a:gd name="connsiteX1" fmla="*/ 0 w 1193895"/>
              <a:gd name="connsiteY1" fmla="*/ 233083 h 233083"/>
              <a:gd name="connsiteX2" fmla="*/ 1193895 w 1193895"/>
              <a:gd name="connsiteY2" fmla="*/ 4709 h 233083"/>
              <a:gd name="connsiteX3" fmla="*/ 480408 w 1193895"/>
              <a:gd name="connsiteY3" fmla="*/ 0 h 233083"/>
            </a:gdLst>
            <a:ahLst/>
            <a:cxnLst>
              <a:cxn ang="0">
                <a:pos x="connsiteX0" y="connsiteY0"/>
              </a:cxn>
              <a:cxn ang="0">
                <a:pos x="connsiteX1" y="connsiteY1"/>
              </a:cxn>
              <a:cxn ang="0">
                <a:pos x="connsiteX2" y="connsiteY2"/>
              </a:cxn>
              <a:cxn ang="0">
                <a:pos x="connsiteX3" y="connsiteY3"/>
              </a:cxn>
            </a:cxnLst>
            <a:rect l="l" t="t" r="r" b="b"/>
            <a:pathLst>
              <a:path w="1193895" h="233083">
                <a:moveTo>
                  <a:pt x="480408" y="0"/>
                </a:moveTo>
                <a:lnTo>
                  <a:pt x="0" y="233083"/>
                </a:lnTo>
                <a:lnTo>
                  <a:pt x="1193895" y="4709"/>
                </a:lnTo>
                <a:lnTo>
                  <a:pt x="480408" y="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1" name="Freeform: Shape 1750">
            <a:extLst>
              <a:ext uri="{FF2B5EF4-FFF2-40B4-BE49-F238E27FC236}">
                <a16:creationId xmlns:a16="http://schemas.microsoft.com/office/drawing/2014/main" id="{F0D1A1F2-0C03-4C10-932B-25DCB35E917B}"/>
              </a:ext>
            </a:extLst>
          </xdr:cNvPr>
          <xdr:cNvSpPr/>
        </xdr:nvSpPr>
        <xdr:spPr>
          <a:xfrm flipH="1">
            <a:off x="10980916" y="10613717"/>
            <a:ext cx="1198284" cy="231838"/>
          </a:xfrm>
          <a:custGeom>
            <a:avLst/>
            <a:gdLst>
              <a:gd name="connsiteX0" fmla="*/ 493059 w 1219200"/>
              <a:gd name="connsiteY0" fmla="*/ 0 h 233082"/>
              <a:gd name="connsiteX1" fmla="*/ 0 w 1219200"/>
              <a:gd name="connsiteY1" fmla="*/ 233082 h 233082"/>
              <a:gd name="connsiteX2" fmla="*/ 1219200 w 1219200"/>
              <a:gd name="connsiteY2" fmla="*/ 8965 h 233082"/>
              <a:gd name="connsiteX3" fmla="*/ 493059 w 1219200"/>
              <a:gd name="connsiteY3" fmla="*/ 0 h 233082"/>
              <a:gd name="connsiteX0" fmla="*/ 493059 w 1231853"/>
              <a:gd name="connsiteY0" fmla="*/ 3803 h 236885"/>
              <a:gd name="connsiteX1" fmla="*/ 0 w 1231853"/>
              <a:gd name="connsiteY1" fmla="*/ 236885 h 236885"/>
              <a:gd name="connsiteX2" fmla="*/ 1231853 w 1231853"/>
              <a:gd name="connsiteY2" fmla="*/ 0 h 236885"/>
              <a:gd name="connsiteX3" fmla="*/ 493059 w 1231853"/>
              <a:gd name="connsiteY3" fmla="*/ 3803 h 236885"/>
              <a:gd name="connsiteX0" fmla="*/ 471971 w 1210765"/>
              <a:gd name="connsiteY0" fmla="*/ 3803 h 236885"/>
              <a:gd name="connsiteX1" fmla="*/ 0 w 1210765"/>
              <a:gd name="connsiteY1" fmla="*/ 236885 h 236885"/>
              <a:gd name="connsiteX2" fmla="*/ 1210765 w 1210765"/>
              <a:gd name="connsiteY2" fmla="*/ 0 h 236885"/>
              <a:gd name="connsiteX3" fmla="*/ 471971 w 1210765"/>
              <a:gd name="connsiteY3" fmla="*/ 3803 h 236885"/>
              <a:gd name="connsiteX0" fmla="*/ 467754 w 1206548"/>
              <a:gd name="connsiteY0" fmla="*/ 3803 h 241142"/>
              <a:gd name="connsiteX1" fmla="*/ 0 w 1206548"/>
              <a:gd name="connsiteY1" fmla="*/ 241142 h 241142"/>
              <a:gd name="connsiteX2" fmla="*/ 1206548 w 1206548"/>
              <a:gd name="connsiteY2" fmla="*/ 0 h 241142"/>
              <a:gd name="connsiteX3" fmla="*/ 467754 w 1206548"/>
              <a:gd name="connsiteY3" fmla="*/ 3803 h 241142"/>
              <a:gd name="connsiteX0" fmla="*/ 493061 w 1206548"/>
              <a:gd name="connsiteY0" fmla="*/ 0 h 245851"/>
              <a:gd name="connsiteX1" fmla="*/ 0 w 1206548"/>
              <a:gd name="connsiteY1" fmla="*/ 245851 h 245851"/>
              <a:gd name="connsiteX2" fmla="*/ 1206548 w 1206548"/>
              <a:gd name="connsiteY2" fmla="*/ 4709 h 245851"/>
              <a:gd name="connsiteX3" fmla="*/ 493061 w 1206548"/>
              <a:gd name="connsiteY3" fmla="*/ 0 h 245851"/>
              <a:gd name="connsiteX0" fmla="*/ 480408 w 1193895"/>
              <a:gd name="connsiteY0" fmla="*/ 0 h 233083"/>
              <a:gd name="connsiteX1" fmla="*/ 0 w 1193895"/>
              <a:gd name="connsiteY1" fmla="*/ 233083 h 233083"/>
              <a:gd name="connsiteX2" fmla="*/ 1193895 w 1193895"/>
              <a:gd name="connsiteY2" fmla="*/ 4709 h 233083"/>
              <a:gd name="connsiteX3" fmla="*/ 480408 w 1193895"/>
              <a:gd name="connsiteY3" fmla="*/ 0 h 233083"/>
            </a:gdLst>
            <a:ahLst/>
            <a:cxnLst>
              <a:cxn ang="0">
                <a:pos x="connsiteX0" y="connsiteY0"/>
              </a:cxn>
              <a:cxn ang="0">
                <a:pos x="connsiteX1" y="connsiteY1"/>
              </a:cxn>
              <a:cxn ang="0">
                <a:pos x="connsiteX2" y="connsiteY2"/>
              </a:cxn>
              <a:cxn ang="0">
                <a:pos x="connsiteX3" y="connsiteY3"/>
              </a:cxn>
            </a:cxnLst>
            <a:rect l="l" t="t" r="r" b="b"/>
            <a:pathLst>
              <a:path w="1193895" h="233083">
                <a:moveTo>
                  <a:pt x="480408" y="0"/>
                </a:moveTo>
                <a:lnTo>
                  <a:pt x="0" y="233083"/>
                </a:lnTo>
                <a:lnTo>
                  <a:pt x="1193895" y="4709"/>
                </a:lnTo>
                <a:lnTo>
                  <a:pt x="480408" y="0"/>
                </a:lnTo>
                <a:close/>
              </a:path>
            </a:pathLst>
          </a:custGeom>
          <a:solidFill>
            <a:srgbClr val="FFD7D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D7DC"/>
              </a:solidFill>
            </a:endParaRPr>
          </a:p>
        </xdr:txBody>
      </xdr:sp>
    </xdr:grpSp>
    <xdr:clientData/>
  </xdr:twoCellAnchor>
  <xdr:oneCellAnchor>
    <xdr:from>
      <xdr:col>2</xdr:col>
      <xdr:colOff>426720</xdr:colOff>
      <xdr:row>1048</xdr:row>
      <xdr:rowOff>205740</xdr:rowOff>
    </xdr:from>
    <xdr:ext cx="848412" cy="914400"/>
    <xdr:pic>
      <xdr:nvPicPr>
        <xdr:cNvPr id="1763" name="thumbs down, light red" hidden="1">
          <a:extLst>
            <a:ext uri="{FF2B5EF4-FFF2-40B4-BE49-F238E27FC236}">
              <a16:creationId xmlns:a16="http://schemas.microsoft.com/office/drawing/2014/main" id="{AB92284E-4B11-49DD-A454-54F10293A4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0440" y="10431780"/>
          <a:ext cx="848412" cy="914400"/>
        </a:xfrm>
        <a:prstGeom prst="rect">
          <a:avLst/>
        </a:prstGeom>
      </xdr:spPr>
    </xdr:pic>
    <xdr:clientData/>
  </xdr:oneCellAnchor>
  <xdr:oneCellAnchor>
    <xdr:from>
      <xdr:col>10</xdr:col>
      <xdr:colOff>231420</xdr:colOff>
      <xdr:row>1048</xdr:row>
      <xdr:rowOff>33300</xdr:rowOff>
    </xdr:from>
    <xdr:ext cx="848412" cy="914400"/>
    <xdr:pic>
      <xdr:nvPicPr>
        <xdr:cNvPr id="1764" name="thumbs up, light green" hidden="1">
          <a:extLst>
            <a:ext uri="{FF2B5EF4-FFF2-40B4-BE49-F238E27FC236}">
              <a16:creationId xmlns:a16="http://schemas.microsoft.com/office/drawing/2014/main" id="{1CB3619F-7942-4050-A826-20571E1AE0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158500" y="10259340"/>
          <a:ext cx="848412" cy="914400"/>
        </a:xfrm>
        <a:prstGeom prst="rect">
          <a:avLst/>
        </a:prstGeom>
      </xdr:spPr>
    </xdr:pic>
    <xdr:clientData/>
  </xdr:oneCellAnchor>
  <xdr:twoCellAnchor>
    <xdr:from>
      <xdr:col>1</xdr:col>
      <xdr:colOff>45720</xdr:colOff>
      <xdr:row>1126</xdr:row>
      <xdr:rowOff>30472</xdr:rowOff>
    </xdr:from>
    <xdr:to>
      <xdr:col>12</xdr:col>
      <xdr:colOff>441960</xdr:colOff>
      <xdr:row>1135</xdr:row>
      <xdr:rowOff>30472</xdr:rowOff>
    </xdr:to>
    <xdr:grpSp>
      <xdr:nvGrpSpPr>
        <xdr:cNvPr id="1765" name="vulnerable needs ICEBERGs">
          <a:extLst>
            <a:ext uri="{FF2B5EF4-FFF2-40B4-BE49-F238E27FC236}">
              <a16:creationId xmlns:a16="http://schemas.microsoft.com/office/drawing/2014/main" id="{86D73A0B-48D3-4C08-9F98-6E65B1A5BF33}"/>
            </a:ext>
          </a:extLst>
        </xdr:cNvPr>
        <xdr:cNvGrpSpPr/>
      </xdr:nvGrpSpPr>
      <xdr:grpSpPr>
        <a:xfrm>
          <a:off x="160020" y="224226112"/>
          <a:ext cx="5928360" cy="1920240"/>
          <a:chOff x="6357620" y="19964193"/>
          <a:chExt cx="5844540" cy="1787520"/>
        </a:xfrm>
      </xdr:grpSpPr>
      <xdr:sp macro="" textlink="">
        <xdr:nvSpPr>
          <xdr:cNvPr id="1766" name="iceberg: far left socialist">
            <a:extLst>
              <a:ext uri="{FF2B5EF4-FFF2-40B4-BE49-F238E27FC236}">
                <a16:creationId xmlns:a16="http://schemas.microsoft.com/office/drawing/2014/main" id="{4DF69C6F-ABDC-4730-8095-241304048DA1}"/>
              </a:ext>
            </a:extLst>
          </xdr:cNvPr>
          <xdr:cNvSpPr/>
        </xdr:nvSpPr>
        <xdr:spPr>
          <a:xfrm>
            <a:off x="635762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7" name="iceberg: social progressive">
            <a:extLst>
              <a:ext uri="{FF2B5EF4-FFF2-40B4-BE49-F238E27FC236}">
                <a16:creationId xmlns:a16="http://schemas.microsoft.com/office/drawing/2014/main" id="{A0424DA9-9CAF-4DF1-B301-CEDC678C412C}"/>
              </a:ext>
            </a:extLst>
          </xdr:cNvPr>
          <xdr:cNvSpPr/>
        </xdr:nvSpPr>
        <xdr:spPr>
          <a:xfrm>
            <a:off x="736346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8" name="iceberg: center left liberal">
            <a:extLst>
              <a:ext uri="{FF2B5EF4-FFF2-40B4-BE49-F238E27FC236}">
                <a16:creationId xmlns:a16="http://schemas.microsoft.com/office/drawing/2014/main" id="{408A3CAE-5E4F-43C9-A2EB-5EBAAB40DB1E}"/>
              </a:ext>
            </a:extLst>
          </xdr:cNvPr>
          <xdr:cNvSpPr/>
        </xdr:nvSpPr>
        <xdr:spPr>
          <a:xfrm>
            <a:off x="833120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9" name="iceberg: center right conserv">
            <a:extLst>
              <a:ext uri="{FF2B5EF4-FFF2-40B4-BE49-F238E27FC236}">
                <a16:creationId xmlns:a16="http://schemas.microsoft.com/office/drawing/2014/main" id="{2FD5C902-3BA3-49CF-9D2E-1F60F97A4646}"/>
              </a:ext>
            </a:extLst>
          </xdr:cNvPr>
          <xdr:cNvSpPr/>
        </xdr:nvSpPr>
        <xdr:spPr>
          <a:xfrm flipH="1">
            <a:off x="932942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0" name="iceberg: new rt reactionary">
            <a:extLst>
              <a:ext uri="{FF2B5EF4-FFF2-40B4-BE49-F238E27FC236}">
                <a16:creationId xmlns:a16="http://schemas.microsoft.com/office/drawing/2014/main" id="{400E154C-8714-4B82-A04D-A0E1BA16CD31}"/>
              </a:ext>
            </a:extLst>
          </xdr:cNvPr>
          <xdr:cNvSpPr/>
        </xdr:nvSpPr>
        <xdr:spPr>
          <a:xfrm flipH="1">
            <a:off x="1033526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1" name="iceberg: far rt or alt-right">
            <a:extLst>
              <a:ext uri="{FF2B5EF4-FFF2-40B4-BE49-F238E27FC236}">
                <a16:creationId xmlns:a16="http://schemas.microsoft.com/office/drawing/2014/main" id="{7BE0F6CB-1387-4C59-B2E7-8BB3E44063F1}"/>
              </a:ext>
            </a:extLst>
          </xdr:cNvPr>
          <xdr:cNvSpPr/>
        </xdr:nvSpPr>
        <xdr:spPr>
          <a:xfrm flipH="1">
            <a:off x="1130300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2" name="iceberg: center right - tip">
            <a:extLst>
              <a:ext uri="{FF2B5EF4-FFF2-40B4-BE49-F238E27FC236}">
                <a16:creationId xmlns:a16="http://schemas.microsoft.com/office/drawing/2014/main" id="{4EBC902B-0C08-44E6-8F46-2CD35D32DA6A}"/>
              </a:ext>
            </a:extLst>
          </xdr:cNvPr>
          <xdr:cNvSpPr/>
        </xdr:nvSpPr>
        <xdr:spPr>
          <a:xfrm flipH="1">
            <a:off x="9343813"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3" name="iceberg: react right - tip">
            <a:extLst>
              <a:ext uri="{FF2B5EF4-FFF2-40B4-BE49-F238E27FC236}">
                <a16:creationId xmlns:a16="http://schemas.microsoft.com/office/drawing/2014/main" id="{B56909FE-D8D1-4B11-ADE6-B757C47CCA73}"/>
              </a:ext>
            </a:extLst>
          </xdr:cNvPr>
          <xdr:cNvSpPr/>
        </xdr:nvSpPr>
        <xdr:spPr>
          <a:xfrm flipH="1">
            <a:off x="10347113"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4" name="iceberg: far right - tip">
            <a:extLst>
              <a:ext uri="{FF2B5EF4-FFF2-40B4-BE49-F238E27FC236}">
                <a16:creationId xmlns:a16="http://schemas.microsoft.com/office/drawing/2014/main" id="{C5E40B12-A521-4E04-82A2-5C99042E231F}"/>
              </a:ext>
            </a:extLst>
          </xdr:cNvPr>
          <xdr:cNvSpPr/>
        </xdr:nvSpPr>
        <xdr:spPr>
          <a:xfrm flipH="1">
            <a:off x="11320779"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54972</xdr:colOff>
      <xdr:row>1155</xdr:row>
      <xdr:rowOff>94240</xdr:rowOff>
    </xdr:from>
    <xdr:to>
      <xdr:col>12</xdr:col>
      <xdr:colOff>495299</xdr:colOff>
      <xdr:row>1175</xdr:row>
      <xdr:rowOff>0</xdr:rowOff>
    </xdr:to>
    <xdr:grpSp>
      <xdr:nvGrpSpPr>
        <xdr:cNvPr id="1809" name="SWOT lettering" hidden="1">
          <a:extLst>
            <a:ext uri="{FF2B5EF4-FFF2-40B4-BE49-F238E27FC236}">
              <a16:creationId xmlns:a16="http://schemas.microsoft.com/office/drawing/2014/main" id="{14C2A492-DB21-4AAA-98CE-EC54B2C1E321}"/>
            </a:ext>
          </a:extLst>
        </xdr:cNvPr>
        <xdr:cNvGrpSpPr/>
      </xdr:nvGrpSpPr>
      <xdr:grpSpPr>
        <a:xfrm>
          <a:off x="54972" y="230370640"/>
          <a:ext cx="6086747" cy="4752080"/>
          <a:chOff x="6242412" y="35123380"/>
          <a:chExt cx="6010547" cy="4493000"/>
        </a:xfrm>
      </xdr:grpSpPr>
      <xdr:sp macro="" textlink="">
        <xdr:nvSpPr>
          <xdr:cNvPr id="1810" name="S blue of SWOT">
            <a:extLst>
              <a:ext uri="{FF2B5EF4-FFF2-40B4-BE49-F238E27FC236}">
                <a16:creationId xmlns:a16="http://schemas.microsoft.com/office/drawing/2014/main" id="{3AD88261-2F17-438B-8C5C-AC5B4EA1AF0F}"/>
              </a:ext>
            </a:extLst>
          </xdr:cNvPr>
          <xdr:cNvSpPr/>
        </xdr:nvSpPr>
        <xdr:spPr>
          <a:xfrm>
            <a:off x="6242412" y="3552724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S</a:t>
            </a:r>
          </a:p>
        </xdr:txBody>
      </xdr:sp>
      <xdr:sp macro="" textlink="">
        <xdr:nvSpPr>
          <xdr:cNvPr id="1811" name="W blue of SWOT">
            <a:extLst>
              <a:ext uri="{FF2B5EF4-FFF2-40B4-BE49-F238E27FC236}">
                <a16:creationId xmlns:a16="http://schemas.microsoft.com/office/drawing/2014/main" id="{86530D7D-690B-4770-8A53-18FF19154E9F}"/>
              </a:ext>
            </a:extLst>
          </xdr:cNvPr>
          <xdr:cNvSpPr/>
        </xdr:nvSpPr>
        <xdr:spPr>
          <a:xfrm>
            <a:off x="7286352" y="35527240"/>
            <a:ext cx="1529987" cy="2344160"/>
          </a:xfrm>
          <a:prstGeom prst="rect">
            <a:avLst/>
          </a:prstGeom>
          <a:noFill/>
        </xdr:spPr>
        <xdr:txBody>
          <a:bodyPr wrap="none" lIns="0" tIns="0" rIns="0" bIns="0">
            <a:noAutofit/>
          </a:bodyPr>
          <a:lstStyle/>
          <a:p>
            <a:pPr algn="ctr"/>
            <a:r>
              <a:rPr lang="en-US" sz="16500" b="0" cap="none" spc="-6000" baseline="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1812" name="O blue of SWOT">
            <a:extLst>
              <a:ext uri="{FF2B5EF4-FFF2-40B4-BE49-F238E27FC236}">
                <a16:creationId xmlns:a16="http://schemas.microsoft.com/office/drawing/2014/main" id="{38B44746-7FB3-4C94-ACB3-6BE014FA2F36}"/>
              </a:ext>
            </a:extLst>
          </xdr:cNvPr>
          <xdr:cNvSpPr/>
        </xdr:nvSpPr>
        <xdr:spPr>
          <a:xfrm>
            <a:off x="627289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O</a:t>
            </a:r>
          </a:p>
        </xdr:txBody>
      </xdr:sp>
      <xdr:sp macro="" textlink="">
        <xdr:nvSpPr>
          <xdr:cNvPr id="1813" name="T blue of SWOT">
            <a:extLst>
              <a:ext uri="{FF2B5EF4-FFF2-40B4-BE49-F238E27FC236}">
                <a16:creationId xmlns:a16="http://schemas.microsoft.com/office/drawing/2014/main" id="{1CF379C6-2D91-4C5F-978D-F8AB999F30E1}"/>
              </a:ext>
            </a:extLst>
          </xdr:cNvPr>
          <xdr:cNvSpPr/>
        </xdr:nvSpPr>
        <xdr:spPr>
          <a:xfrm>
            <a:off x="777403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T</a:t>
            </a:r>
          </a:p>
        </xdr:txBody>
      </xdr:sp>
      <xdr:sp macro="" textlink="">
        <xdr:nvSpPr>
          <xdr:cNvPr id="1814" name="S red of SWOT">
            <a:extLst>
              <a:ext uri="{FF2B5EF4-FFF2-40B4-BE49-F238E27FC236}">
                <a16:creationId xmlns:a16="http://schemas.microsoft.com/office/drawing/2014/main" id="{CE2A546F-07A8-42EA-94B4-CB361A774ECC}"/>
              </a:ext>
            </a:extLst>
          </xdr:cNvPr>
          <xdr:cNvSpPr/>
        </xdr:nvSpPr>
        <xdr:spPr>
          <a:xfrm>
            <a:off x="9275172" y="3512338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S</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1815" name="W red of SWOT">
            <a:extLst>
              <a:ext uri="{FF2B5EF4-FFF2-40B4-BE49-F238E27FC236}">
                <a16:creationId xmlns:a16="http://schemas.microsoft.com/office/drawing/2014/main" id="{AF48D927-AA00-4A6A-B73A-6292B2168DFC}"/>
              </a:ext>
            </a:extLst>
          </xdr:cNvPr>
          <xdr:cNvSpPr/>
        </xdr:nvSpPr>
        <xdr:spPr>
          <a:xfrm>
            <a:off x="10326732" y="35527240"/>
            <a:ext cx="1529987" cy="2344160"/>
          </a:xfrm>
          <a:prstGeom prst="rect">
            <a:avLst/>
          </a:prstGeom>
          <a:noFill/>
        </xdr:spPr>
        <xdr:txBody>
          <a:bodyPr wrap="none" lIns="0" tIns="0" rIns="0" bIns="0">
            <a:noAutofit/>
          </a:bodyPr>
          <a:lstStyle/>
          <a:p>
            <a:pPr algn="ctr"/>
            <a:r>
              <a:rPr lang="en-US" sz="16500" b="0" cap="none" spc="-6000" baseline="0">
                <a:ln w="0">
                  <a:solidFill>
                    <a:srgbClr val="FF3C3C"/>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1816" name="O red of SWOT">
            <a:extLst>
              <a:ext uri="{FF2B5EF4-FFF2-40B4-BE49-F238E27FC236}">
                <a16:creationId xmlns:a16="http://schemas.microsoft.com/office/drawing/2014/main" id="{DF09670E-B7B1-4288-92D8-98D12739E4F9}"/>
              </a:ext>
            </a:extLst>
          </xdr:cNvPr>
          <xdr:cNvSpPr/>
        </xdr:nvSpPr>
        <xdr:spPr>
          <a:xfrm>
            <a:off x="92751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O</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1817" name="T red of SWOT">
            <a:extLst>
              <a:ext uri="{FF2B5EF4-FFF2-40B4-BE49-F238E27FC236}">
                <a16:creationId xmlns:a16="http://schemas.microsoft.com/office/drawing/2014/main" id="{A97D90F1-3BD1-49DE-93B9-6C7A790AB618}"/>
              </a:ext>
            </a:extLst>
          </xdr:cNvPr>
          <xdr:cNvSpPr/>
        </xdr:nvSpPr>
        <xdr:spPr>
          <a:xfrm>
            <a:off x="107229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T</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grpSp>
    <xdr:clientData/>
  </xdr:twoCellAnchor>
  <xdr:oneCellAnchor>
    <xdr:from>
      <xdr:col>1</xdr:col>
      <xdr:colOff>22860</xdr:colOff>
      <xdr:row>1295</xdr:row>
      <xdr:rowOff>60960</xdr:rowOff>
    </xdr:from>
    <xdr:ext cx="5943600" cy="3110484"/>
    <xdr:pic>
      <xdr:nvPicPr>
        <xdr:cNvPr id="1903" name="Picture 1902" hidden="1">
          <a:extLst>
            <a:ext uri="{FF2B5EF4-FFF2-40B4-BE49-F238E27FC236}">
              <a16:creationId xmlns:a16="http://schemas.microsoft.com/office/drawing/2014/main" id="{94379628-777E-4BF7-B2F2-8AAB95DF39D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423660" y="89946480"/>
          <a:ext cx="5943600" cy="3110484"/>
        </a:xfrm>
        <a:prstGeom prst="rect">
          <a:avLst/>
        </a:prstGeom>
      </xdr:spPr>
    </xdr:pic>
    <xdr:clientData/>
  </xdr:oneCellAnchor>
  <xdr:twoCellAnchor>
    <xdr:from>
      <xdr:col>0</xdr:col>
      <xdr:colOff>68580</xdr:colOff>
      <xdr:row>1292</xdr:row>
      <xdr:rowOff>190500</xdr:rowOff>
    </xdr:from>
    <xdr:to>
      <xdr:col>6</xdr:col>
      <xdr:colOff>121920</xdr:colOff>
      <xdr:row>1301</xdr:row>
      <xdr:rowOff>7620</xdr:rowOff>
    </xdr:to>
    <xdr:sp macro="" textlink="">
      <xdr:nvSpPr>
        <xdr:cNvPr id="1904" name="Speech Bubble: Rectangle with Corners Rounded 1903">
          <a:extLst>
            <a:ext uri="{FF2B5EF4-FFF2-40B4-BE49-F238E27FC236}">
              <a16:creationId xmlns:a16="http://schemas.microsoft.com/office/drawing/2014/main" id="{B852FDD4-8704-46BA-88CE-499D08BDED40}"/>
            </a:ext>
          </a:extLst>
        </xdr:cNvPr>
        <xdr:cNvSpPr/>
      </xdr:nvSpPr>
      <xdr:spPr>
        <a:xfrm>
          <a:off x="6347460" y="89466420"/>
          <a:ext cx="2689860" cy="1554480"/>
        </a:xfrm>
        <a:prstGeom prst="wedgeRoundRectCallout">
          <a:avLst>
            <a:gd name="adj1" fmla="val 1390"/>
            <a:gd name="adj2" fmla="val 65189"/>
            <a:gd name="adj3" fmla="val 16667"/>
          </a:avLst>
        </a:prstGeom>
        <a:solidFill>
          <a:srgbClr val="BDD7EE">
            <a:alpha val="20000"/>
          </a:srgbClr>
        </a:solidFill>
        <a:ln w="28575">
          <a:solidFill>
            <a:schemeClr val="accent5">
              <a:lumMod val="60000"/>
              <a:lumOff val="4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68580</xdr:colOff>
      <xdr:row>1305</xdr:row>
      <xdr:rowOff>99060</xdr:rowOff>
    </xdr:from>
    <xdr:to>
      <xdr:col>6</xdr:col>
      <xdr:colOff>121920</xdr:colOff>
      <xdr:row>1314</xdr:row>
      <xdr:rowOff>12192</xdr:rowOff>
    </xdr:to>
    <xdr:sp macro="" textlink="">
      <xdr:nvSpPr>
        <xdr:cNvPr id="1905" name="Speech Bubble: Rectangle with Corners Rounded 1904">
          <a:extLst>
            <a:ext uri="{FF2B5EF4-FFF2-40B4-BE49-F238E27FC236}">
              <a16:creationId xmlns:a16="http://schemas.microsoft.com/office/drawing/2014/main" id="{802D861B-1E3B-4CD3-98CA-BCD59FEAED47}"/>
            </a:ext>
          </a:extLst>
        </xdr:cNvPr>
        <xdr:cNvSpPr/>
      </xdr:nvSpPr>
      <xdr:spPr>
        <a:xfrm flipV="1">
          <a:off x="6347460" y="91843860"/>
          <a:ext cx="2689860" cy="1559052"/>
        </a:xfrm>
        <a:prstGeom prst="wedgeRoundRectCallout">
          <a:avLst>
            <a:gd name="adj1" fmla="val 1990"/>
            <a:gd name="adj2" fmla="val 66801"/>
            <a:gd name="adj3" fmla="val 16667"/>
          </a:avLst>
        </a:prstGeom>
        <a:solidFill>
          <a:srgbClr val="BDD7EE">
            <a:alpha val="20000"/>
          </a:srgbClr>
        </a:solidFill>
        <a:ln w="28575">
          <a:solidFill>
            <a:schemeClr val="accent5">
              <a:lumMod val="60000"/>
              <a:lumOff val="4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365760</xdr:colOff>
      <xdr:row>1293</xdr:row>
      <xdr:rowOff>7620</xdr:rowOff>
    </xdr:from>
    <xdr:to>
      <xdr:col>13</xdr:col>
      <xdr:colOff>45720</xdr:colOff>
      <xdr:row>1301</xdr:row>
      <xdr:rowOff>22860</xdr:rowOff>
    </xdr:to>
    <xdr:sp macro="" textlink="">
      <xdr:nvSpPr>
        <xdr:cNvPr id="1906" name="Speech Bubble: Rectangle with Corners Rounded 1905">
          <a:extLst>
            <a:ext uri="{FF2B5EF4-FFF2-40B4-BE49-F238E27FC236}">
              <a16:creationId xmlns:a16="http://schemas.microsoft.com/office/drawing/2014/main" id="{78FE8EDC-15FD-4AA5-A243-ACB61C7D28FA}"/>
            </a:ext>
          </a:extLst>
        </xdr:cNvPr>
        <xdr:cNvSpPr/>
      </xdr:nvSpPr>
      <xdr:spPr>
        <a:xfrm flipH="1">
          <a:off x="9784080" y="89496900"/>
          <a:ext cx="2697480" cy="1539240"/>
        </a:xfrm>
        <a:prstGeom prst="wedgeRoundRectCallout">
          <a:avLst>
            <a:gd name="adj1" fmla="val 592"/>
            <a:gd name="adj2" fmla="val 64259"/>
            <a:gd name="adj3" fmla="val 16667"/>
          </a:avLst>
        </a:prstGeom>
        <a:solidFill>
          <a:srgbClr val="FFCCCC">
            <a:alpha val="20000"/>
          </a:srgbClr>
        </a:solidFill>
        <a:ln w="28575">
          <a:solidFill>
            <a:srgbClr val="FF9999"/>
          </a:solidFill>
        </a:ln>
        <a:scene3d>
          <a:camera prst="orthographicFront"/>
          <a:lightRig rig="threePt" dir="t"/>
        </a:scene3d>
        <a:sp3d>
          <a:bevel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381000</xdr:colOff>
      <xdr:row>1305</xdr:row>
      <xdr:rowOff>99060</xdr:rowOff>
    </xdr:from>
    <xdr:to>
      <xdr:col>13</xdr:col>
      <xdr:colOff>60960</xdr:colOff>
      <xdr:row>1314</xdr:row>
      <xdr:rowOff>12192</xdr:rowOff>
    </xdr:to>
    <xdr:sp macro="" textlink="">
      <xdr:nvSpPr>
        <xdr:cNvPr id="1907" name="Speech Bubble: Rectangle with Corners Rounded 1906">
          <a:extLst>
            <a:ext uri="{FF2B5EF4-FFF2-40B4-BE49-F238E27FC236}">
              <a16:creationId xmlns:a16="http://schemas.microsoft.com/office/drawing/2014/main" id="{0F985E8A-555D-4B00-B149-4730F15BE20B}"/>
            </a:ext>
          </a:extLst>
        </xdr:cNvPr>
        <xdr:cNvSpPr/>
      </xdr:nvSpPr>
      <xdr:spPr>
        <a:xfrm flipH="1" flipV="1">
          <a:off x="9799320" y="91843860"/>
          <a:ext cx="2697480" cy="1559052"/>
        </a:xfrm>
        <a:prstGeom prst="wedgeRoundRectCallout">
          <a:avLst>
            <a:gd name="adj1" fmla="val 754"/>
            <a:gd name="adj2" fmla="val 66355"/>
            <a:gd name="adj3" fmla="val 16667"/>
          </a:avLst>
        </a:prstGeom>
        <a:solidFill>
          <a:srgbClr val="FFCCCC">
            <a:alpha val="20000"/>
          </a:srgbClr>
        </a:solidFill>
        <a:ln w="28575">
          <a:solidFill>
            <a:srgbClr val="FF99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70505</xdr:colOff>
      <xdr:row>1479</xdr:row>
      <xdr:rowOff>229159</xdr:rowOff>
    </xdr:from>
    <xdr:to>
      <xdr:col>2</xdr:col>
      <xdr:colOff>218708</xdr:colOff>
      <xdr:row>1482</xdr:row>
      <xdr:rowOff>149757</xdr:rowOff>
    </xdr:to>
    <xdr:grpSp>
      <xdr:nvGrpSpPr>
        <xdr:cNvPr id="1954" name="Group 1953">
          <a:extLst>
            <a:ext uri="{FF2B5EF4-FFF2-40B4-BE49-F238E27FC236}">
              <a16:creationId xmlns:a16="http://schemas.microsoft.com/office/drawing/2014/main" id="{736960F5-6201-48F0-A041-075DD4F67ABA}"/>
            </a:ext>
          </a:extLst>
        </xdr:cNvPr>
        <xdr:cNvGrpSpPr/>
      </xdr:nvGrpSpPr>
      <xdr:grpSpPr>
        <a:xfrm>
          <a:off x="184805" y="290543539"/>
          <a:ext cx="651123" cy="621638"/>
          <a:chOff x="6438900" y="87877029"/>
          <a:chExt cx="645689" cy="621682"/>
        </a:xfrm>
      </xdr:grpSpPr>
      <xdr:sp macro="" textlink="">
        <xdr:nvSpPr>
          <xdr:cNvPr id="1955" name="Oval 1954">
            <a:extLst>
              <a:ext uri="{FF2B5EF4-FFF2-40B4-BE49-F238E27FC236}">
                <a16:creationId xmlns:a16="http://schemas.microsoft.com/office/drawing/2014/main" id="{0BDCF936-4C77-48D0-B5DD-E321DB7DA469}"/>
              </a:ext>
            </a:extLst>
          </xdr:cNvPr>
          <xdr:cNvSpPr>
            <a:spLocks noChangeAspect="1"/>
          </xdr:cNvSpPr>
        </xdr:nvSpPr>
        <xdr:spPr>
          <a:xfrm>
            <a:off x="6438900" y="88041480"/>
            <a:ext cx="471867" cy="457231"/>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0795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956" name="Rectangle 1955">
            <a:extLst>
              <a:ext uri="{FF2B5EF4-FFF2-40B4-BE49-F238E27FC236}">
                <a16:creationId xmlns:a16="http://schemas.microsoft.com/office/drawing/2014/main" id="{C7B3F15E-5DFE-4062-B5CC-47F86BD36145}"/>
              </a:ext>
            </a:extLst>
          </xdr:cNvPr>
          <xdr:cNvSpPr/>
        </xdr:nvSpPr>
        <xdr:spPr>
          <a:xfrm>
            <a:off x="6442334" y="87877029"/>
            <a:ext cx="642255" cy="548677"/>
          </a:xfrm>
          <a:prstGeom prst="rect">
            <a:avLst/>
          </a:prstGeom>
          <a:noFill/>
        </xdr:spPr>
        <xdr:txBody>
          <a:bodyPr wrap="none" lIns="91440" tIns="45720" rIns="91440" bIns="45720">
            <a:no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62734</xdr:colOff>
      <xdr:row>1482</xdr:row>
      <xdr:rowOff>100439</xdr:rowOff>
    </xdr:from>
    <xdr:to>
      <xdr:col>2</xdr:col>
      <xdr:colOff>236225</xdr:colOff>
      <xdr:row>1485</xdr:row>
      <xdr:rowOff>131078</xdr:rowOff>
    </xdr:to>
    <xdr:grpSp>
      <xdr:nvGrpSpPr>
        <xdr:cNvPr id="1957" name="Group 1956">
          <a:extLst>
            <a:ext uri="{FF2B5EF4-FFF2-40B4-BE49-F238E27FC236}">
              <a16:creationId xmlns:a16="http://schemas.microsoft.com/office/drawing/2014/main" id="{40E2BB27-60D2-485D-AF37-95CB3823449E}"/>
            </a:ext>
          </a:extLst>
        </xdr:cNvPr>
        <xdr:cNvGrpSpPr/>
      </xdr:nvGrpSpPr>
      <xdr:grpSpPr>
        <a:xfrm>
          <a:off x="177034" y="291115859"/>
          <a:ext cx="676411" cy="602139"/>
          <a:chOff x="6438900" y="87864381"/>
          <a:chExt cx="671063" cy="735746"/>
        </a:xfrm>
      </xdr:grpSpPr>
      <xdr:sp macro="" textlink="">
        <xdr:nvSpPr>
          <xdr:cNvPr id="1958" name="Oval 1957">
            <a:extLst>
              <a:ext uri="{FF2B5EF4-FFF2-40B4-BE49-F238E27FC236}">
                <a16:creationId xmlns:a16="http://schemas.microsoft.com/office/drawing/2014/main" id="{8B759275-38C9-4194-BC13-D7FA41305C18}"/>
              </a:ext>
            </a:extLst>
          </xdr:cNvPr>
          <xdr:cNvSpPr>
            <a:spLocks noChangeAspect="1"/>
          </xdr:cNvSpPr>
        </xdr:nvSpPr>
        <xdr:spPr>
          <a:xfrm>
            <a:off x="6438900" y="88041480"/>
            <a:ext cx="458753" cy="558647"/>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959" name="Rectangle 1958">
            <a:extLst>
              <a:ext uri="{FF2B5EF4-FFF2-40B4-BE49-F238E27FC236}">
                <a16:creationId xmlns:a16="http://schemas.microsoft.com/office/drawing/2014/main" id="{2D81B180-8BCD-42B4-8574-8896BB4FBB79}"/>
              </a:ext>
            </a:extLst>
          </xdr:cNvPr>
          <xdr:cNvSpPr/>
        </xdr:nvSpPr>
        <xdr:spPr>
          <a:xfrm>
            <a:off x="6453585" y="87864381"/>
            <a:ext cx="656378" cy="696642"/>
          </a:xfrm>
          <a:prstGeom prst="rect">
            <a:avLst/>
          </a:prstGeom>
          <a:noFill/>
        </xdr:spPr>
        <xdr:txBody>
          <a:bodyPr wrap="none" lIns="91440" tIns="45720" rIns="91440" bIns="45720">
            <a:noAutofit/>
          </a:bodyPr>
          <a:lstStyle/>
          <a:p>
            <a:pPr algn="ctr"/>
            <a:r>
              <a:rPr lang="en-US" sz="3600" b="0" cap="none" spc="0">
                <a:ln w="0"/>
                <a:solidFill>
                  <a:srgbClr val="D7B9FF"/>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15240</xdr:colOff>
      <xdr:row>1243</xdr:row>
      <xdr:rowOff>45720</xdr:rowOff>
    </xdr:from>
    <xdr:to>
      <xdr:col>7</xdr:col>
      <xdr:colOff>242278</xdr:colOff>
      <xdr:row>1261</xdr:row>
      <xdr:rowOff>91440</xdr:rowOff>
    </xdr:to>
    <xdr:grpSp>
      <xdr:nvGrpSpPr>
        <xdr:cNvPr id="2001" name="Group 2000">
          <a:extLst>
            <a:ext uri="{FF2B5EF4-FFF2-40B4-BE49-F238E27FC236}">
              <a16:creationId xmlns:a16="http://schemas.microsoft.com/office/drawing/2014/main" id="{0013C69A-2F06-4133-8568-47278005EEFB}"/>
            </a:ext>
          </a:extLst>
        </xdr:cNvPr>
        <xdr:cNvGrpSpPr>
          <a:grpSpLocks noChangeAspect="1"/>
        </xdr:cNvGrpSpPr>
      </xdr:nvGrpSpPr>
      <xdr:grpSpPr>
        <a:xfrm>
          <a:off x="129540" y="247467120"/>
          <a:ext cx="3244558" cy="3200400"/>
          <a:chOff x="0" y="0"/>
          <a:chExt cx="3200400" cy="3200400"/>
        </a:xfrm>
      </xdr:grpSpPr>
      <xdr:grpSp>
        <xdr:nvGrpSpPr>
          <xdr:cNvPr id="2002" name="Group 2001">
            <a:extLst>
              <a:ext uri="{FF2B5EF4-FFF2-40B4-BE49-F238E27FC236}">
                <a16:creationId xmlns:a16="http://schemas.microsoft.com/office/drawing/2014/main" id="{08FB6D79-7A02-4E87-B187-E70F3B6231D9}"/>
              </a:ext>
            </a:extLst>
          </xdr:cNvPr>
          <xdr:cNvGrpSpPr/>
        </xdr:nvGrpSpPr>
        <xdr:grpSpPr>
          <a:xfrm>
            <a:off x="0" y="0"/>
            <a:ext cx="3200400" cy="3200400"/>
            <a:chOff x="0" y="0"/>
            <a:chExt cx="2651760" cy="2651760"/>
          </a:xfrm>
        </xdr:grpSpPr>
        <xdr:sp macro="" textlink="">
          <xdr:nvSpPr>
            <xdr:cNvPr id="2015" name="Circle: Hollow 2014">
              <a:extLst>
                <a:ext uri="{FF2B5EF4-FFF2-40B4-BE49-F238E27FC236}">
                  <a16:creationId xmlns:a16="http://schemas.microsoft.com/office/drawing/2014/main" id="{94FE50E3-EB1A-4C79-B490-652DE0E4CB05}"/>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16" name="Flowchart: Summing Junction 2015">
              <a:extLst>
                <a:ext uri="{FF2B5EF4-FFF2-40B4-BE49-F238E27FC236}">
                  <a16:creationId xmlns:a16="http://schemas.microsoft.com/office/drawing/2014/main" id="{5F78FA32-F2ED-405B-B6B0-52922B5A565B}"/>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03" name="1">
            <a:extLst>
              <a:ext uri="{FF2B5EF4-FFF2-40B4-BE49-F238E27FC236}">
                <a16:creationId xmlns:a16="http://schemas.microsoft.com/office/drawing/2014/main" id="{E55A4842-0BC3-4DC6-BC49-AE709BC0A672}"/>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4" name="2">
            <a:extLst>
              <a:ext uri="{FF2B5EF4-FFF2-40B4-BE49-F238E27FC236}">
                <a16:creationId xmlns:a16="http://schemas.microsoft.com/office/drawing/2014/main" id="{7E7D5571-E7F5-4AF0-963B-246279E2F789}"/>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5" name="3">
            <a:extLst>
              <a:ext uri="{FF2B5EF4-FFF2-40B4-BE49-F238E27FC236}">
                <a16:creationId xmlns:a16="http://schemas.microsoft.com/office/drawing/2014/main" id="{592F4089-27B6-41B9-85D8-A1548702F042}"/>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6" name="4">
            <a:extLst>
              <a:ext uri="{FF2B5EF4-FFF2-40B4-BE49-F238E27FC236}">
                <a16:creationId xmlns:a16="http://schemas.microsoft.com/office/drawing/2014/main" id="{A21AD498-F378-4DF3-97DE-E1599A86929C}"/>
              </a:ext>
            </a:extLst>
          </xdr:cNvPr>
          <xdr:cNvSpPr txBox="1"/>
        </xdr:nvSpPr>
        <xdr:spPr>
          <a:xfrm flipH="1">
            <a:off x="1057330" y="20015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7" name="Right Arrow 12">
            <a:extLst>
              <a:ext uri="{FF2B5EF4-FFF2-40B4-BE49-F238E27FC236}">
                <a16:creationId xmlns:a16="http://schemas.microsoft.com/office/drawing/2014/main" id="{991EF358-9129-4FF2-8AF3-A73312FD5A9F}"/>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8" name="Right Arrow 13">
            <a:extLst>
              <a:ext uri="{FF2B5EF4-FFF2-40B4-BE49-F238E27FC236}">
                <a16:creationId xmlns:a16="http://schemas.microsoft.com/office/drawing/2014/main" id="{A3CC8CFC-5170-4A83-A83B-B3541F16A863}"/>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9" name="Right Arrow 14">
            <a:extLst>
              <a:ext uri="{FF2B5EF4-FFF2-40B4-BE49-F238E27FC236}">
                <a16:creationId xmlns:a16="http://schemas.microsoft.com/office/drawing/2014/main" id="{DD606E28-D97A-47BA-831E-AB003A625DEE}"/>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0" name="Right Arrow 15">
            <a:extLst>
              <a:ext uri="{FF2B5EF4-FFF2-40B4-BE49-F238E27FC236}">
                <a16:creationId xmlns:a16="http://schemas.microsoft.com/office/drawing/2014/main" id="{F9D823EB-9179-4DEA-B207-CEF9C5F3E5F7}"/>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1" name="S">
            <a:extLst>
              <a:ext uri="{FF2B5EF4-FFF2-40B4-BE49-F238E27FC236}">
                <a16:creationId xmlns:a16="http://schemas.microsoft.com/office/drawing/2014/main" id="{5220A807-A1E4-4E6B-BA83-86228DF47313}"/>
              </a:ext>
            </a:extLst>
          </xdr:cNvPr>
          <xdr:cNvSpPr txBox="1"/>
        </xdr:nvSpPr>
        <xdr:spPr>
          <a:xfrm>
            <a:off x="917070" y="2009705"/>
            <a:ext cx="1372270" cy="117117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 </a:t>
            </a:r>
            <a:b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b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12" name="W">
            <a:extLst>
              <a:ext uri="{FF2B5EF4-FFF2-40B4-BE49-F238E27FC236}">
                <a16:creationId xmlns:a16="http://schemas.microsoft.com/office/drawing/2014/main" id="{A8DCE956-33FC-41DB-9759-F450E1148BFC}"/>
              </a:ext>
            </a:extLst>
          </xdr:cNvPr>
          <xdr:cNvSpPr txBox="1"/>
        </xdr:nvSpPr>
        <xdr:spPr>
          <a:xfrm flipH="1">
            <a:off x="120539" y="1133883"/>
            <a:ext cx="1015366"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resolve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suffer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3" name="N">
            <a:extLst>
              <a:ext uri="{FF2B5EF4-FFF2-40B4-BE49-F238E27FC236}">
                <a16:creationId xmlns:a16="http://schemas.microsoft.com/office/drawing/2014/main" id="{74D7F1E8-7685-4C52-8EEA-C9865A6869A9}"/>
              </a:ext>
            </a:extLst>
          </xdr:cNvPr>
          <xdr:cNvSpPr txBox="1"/>
        </xdr:nvSpPr>
        <xdr:spPr>
          <a:xfrm>
            <a:off x="962812" y="172568"/>
            <a:ext cx="1280785"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suffer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generalize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4" name="E">
            <a:extLst>
              <a:ext uri="{FF2B5EF4-FFF2-40B4-BE49-F238E27FC236}">
                <a16:creationId xmlns:a16="http://schemas.microsoft.com/office/drawing/2014/main" id="{11539017-F32B-4F89-87B6-1766319DEFF0}"/>
              </a:ext>
            </a:extLst>
          </xdr:cNvPr>
          <xdr:cNvSpPr txBox="1"/>
        </xdr:nvSpPr>
        <xdr:spPr>
          <a:xfrm flipH="1">
            <a:off x="1870035" y="1194804"/>
            <a:ext cx="1288409"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kern="1200"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22860</xdr:colOff>
      <xdr:row>1264</xdr:row>
      <xdr:rowOff>99060</xdr:rowOff>
    </xdr:from>
    <xdr:to>
      <xdr:col>7</xdr:col>
      <xdr:colOff>249898</xdr:colOff>
      <xdr:row>1282</xdr:row>
      <xdr:rowOff>144780</xdr:rowOff>
    </xdr:to>
    <xdr:grpSp>
      <xdr:nvGrpSpPr>
        <xdr:cNvPr id="2017" name="Group 2016">
          <a:extLst>
            <a:ext uri="{FF2B5EF4-FFF2-40B4-BE49-F238E27FC236}">
              <a16:creationId xmlns:a16="http://schemas.microsoft.com/office/drawing/2014/main" id="{84FFC2ED-4F3D-469D-86F5-01D0E350D129}"/>
            </a:ext>
          </a:extLst>
        </xdr:cNvPr>
        <xdr:cNvGrpSpPr>
          <a:grpSpLocks noChangeAspect="1"/>
        </xdr:cNvGrpSpPr>
      </xdr:nvGrpSpPr>
      <xdr:grpSpPr>
        <a:xfrm>
          <a:off x="137160" y="251200920"/>
          <a:ext cx="3244558" cy="3200400"/>
          <a:chOff x="0" y="0"/>
          <a:chExt cx="3200400" cy="3200400"/>
        </a:xfrm>
      </xdr:grpSpPr>
      <xdr:grpSp>
        <xdr:nvGrpSpPr>
          <xdr:cNvPr id="2018" name="Group 2017">
            <a:extLst>
              <a:ext uri="{FF2B5EF4-FFF2-40B4-BE49-F238E27FC236}">
                <a16:creationId xmlns:a16="http://schemas.microsoft.com/office/drawing/2014/main" id="{F8825095-A544-41AC-874E-80E0A05FBBA3}"/>
              </a:ext>
            </a:extLst>
          </xdr:cNvPr>
          <xdr:cNvGrpSpPr/>
        </xdr:nvGrpSpPr>
        <xdr:grpSpPr>
          <a:xfrm>
            <a:off x="0" y="0"/>
            <a:ext cx="3200400" cy="3200400"/>
            <a:chOff x="0" y="0"/>
            <a:chExt cx="2651760" cy="2651760"/>
          </a:xfrm>
        </xdr:grpSpPr>
        <xdr:sp macro="" textlink="">
          <xdr:nvSpPr>
            <xdr:cNvPr id="2031" name="Circle: Hollow 2030">
              <a:extLst>
                <a:ext uri="{FF2B5EF4-FFF2-40B4-BE49-F238E27FC236}">
                  <a16:creationId xmlns:a16="http://schemas.microsoft.com/office/drawing/2014/main" id="{B6D8A7C2-2764-4F04-9E8D-AFCB7E716EBB}"/>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32" name="Flowchart: Summing Junction 2031">
              <a:extLst>
                <a:ext uri="{FF2B5EF4-FFF2-40B4-BE49-F238E27FC236}">
                  <a16:creationId xmlns:a16="http://schemas.microsoft.com/office/drawing/2014/main" id="{392F8209-B68D-49F9-99FF-A90B982D80A6}"/>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19" name="1">
            <a:extLst>
              <a:ext uri="{FF2B5EF4-FFF2-40B4-BE49-F238E27FC236}">
                <a16:creationId xmlns:a16="http://schemas.microsoft.com/office/drawing/2014/main" id="{6122F569-F446-47F0-A060-2CB04954813A}"/>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0" name="2">
            <a:extLst>
              <a:ext uri="{FF2B5EF4-FFF2-40B4-BE49-F238E27FC236}">
                <a16:creationId xmlns:a16="http://schemas.microsoft.com/office/drawing/2014/main" id="{D8245302-7297-4441-95CC-016DE689CE99}"/>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1" name="3">
            <a:extLst>
              <a:ext uri="{FF2B5EF4-FFF2-40B4-BE49-F238E27FC236}">
                <a16:creationId xmlns:a16="http://schemas.microsoft.com/office/drawing/2014/main" id="{69EB516A-BF15-41CF-805B-9541857D7496}"/>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2" name="4">
            <a:extLst>
              <a:ext uri="{FF2B5EF4-FFF2-40B4-BE49-F238E27FC236}">
                <a16:creationId xmlns:a16="http://schemas.microsoft.com/office/drawing/2014/main" id="{BDEC4F60-E607-4A36-ACAB-4CF8406D2406}"/>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3" name="Right Arrow 12">
            <a:extLst>
              <a:ext uri="{FF2B5EF4-FFF2-40B4-BE49-F238E27FC236}">
                <a16:creationId xmlns:a16="http://schemas.microsoft.com/office/drawing/2014/main" id="{C978AAF8-68E2-419D-8CBB-EF9AF0F96C7E}"/>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4" name="Right Arrow 13">
            <a:extLst>
              <a:ext uri="{FF2B5EF4-FFF2-40B4-BE49-F238E27FC236}">
                <a16:creationId xmlns:a16="http://schemas.microsoft.com/office/drawing/2014/main" id="{7B8163F0-C74B-47E5-8A56-F2EF5FF32D47}"/>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5" name="Right Arrow 14">
            <a:extLst>
              <a:ext uri="{FF2B5EF4-FFF2-40B4-BE49-F238E27FC236}">
                <a16:creationId xmlns:a16="http://schemas.microsoft.com/office/drawing/2014/main" id="{6E7205A9-4CA2-4706-98FE-1C3389D228ED}"/>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6" name="Right Arrow 15">
            <a:extLst>
              <a:ext uri="{FF2B5EF4-FFF2-40B4-BE49-F238E27FC236}">
                <a16:creationId xmlns:a16="http://schemas.microsoft.com/office/drawing/2014/main" id="{5222C134-FC58-4715-9464-1ED5EFD64D0D}"/>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7" name="S">
            <a:extLst>
              <a:ext uri="{FF2B5EF4-FFF2-40B4-BE49-F238E27FC236}">
                <a16:creationId xmlns:a16="http://schemas.microsoft.com/office/drawing/2014/main" id="{0B7744DD-E0DD-4228-9AEE-AD5B089E6A9C}"/>
              </a:ext>
            </a:extLst>
          </xdr:cNvPr>
          <xdr:cNvSpPr txBox="1"/>
        </xdr:nvSpPr>
        <xdr:spPr>
          <a:xfrm>
            <a:off x="1017288" y="2098678"/>
            <a:ext cx="1175042"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28" name="W">
            <a:extLst>
              <a:ext uri="{FF2B5EF4-FFF2-40B4-BE49-F238E27FC236}">
                <a16:creationId xmlns:a16="http://schemas.microsoft.com/office/drawing/2014/main" id="{6028737D-0A83-4A1F-99F4-54A138BF90C4}"/>
              </a:ext>
            </a:extLst>
          </xdr:cNvPr>
          <xdr:cNvSpPr txBox="1"/>
        </xdr:nvSpPr>
        <xdr:spPr>
          <a:xfrm flipH="1">
            <a:off x="102104" y="1176037"/>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suffer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36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36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29" name="N">
            <a:extLst>
              <a:ext uri="{FF2B5EF4-FFF2-40B4-BE49-F238E27FC236}">
                <a16:creationId xmlns:a16="http://schemas.microsoft.com/office/drawing/2014/main" id="{95549261-244F-4014-A823-AFB292B1163B}"/>
              </a:ext>
            </a:extLst>
          </xdr:cNvPr>
          <xdr:cNvSpPr txBox="1"/>
        </xdr:nvSpPr>
        <xdr:spPr>
          <a:xfrm>
            <a:off x="1048580" y="181602"/>
            <a:ext cx="11098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suffer</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30" name="E">
            <a:extLst>
              <a:ext uri="{FF2B5EF4-FFF2-40B4-BE49-F238E27FC236}">
                <a16:creationId xmlns:a16="http://schemas.microsoft.com/office/drawing/2014/main" id="{2922415F-4FBB-4D84-9DFB-108C3D55AFB1}"/>
              </a:ext>
            </a:extLst>
          </xdr:cNvPr>
          <xdr:cNvSpPr txBox="1"/>
        </xdr:nvSpPr>
        <xdr:spPr>
          <a:xfrm flipH="1">
            <a:off x="1865945" y="1153177"/>
            <a:ext cx="1326527"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spc="-7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1335</xdr:row>
      <xdr:rowOff>167640</xdr:rowOff>
    </xdr:from>
    <xdr:to>
      <xdr:col>7</xdr:col>
      <xdr:colOff>237834</xdr:colOff>
      <xdr:row>1354</xdr:row>
      <xdr:rowOff>60960</xdr:rowOff>
    </xdr:to>
    <xdr:grpSp>
      <xdr:nvGrpSpPr>
        <xdr:cNvPr id="2037" name="Group 2036">
          <a:extLst>
            <a:ext uri="{FF2B5EF4-FFF2-40B4-BE49-F238E27FC236}">
              <a16:creationId xmlns:a16="http://schemas.microsoft.com/office/drawing/2014/main" id="{6D1CCD5A-CAAA-4D16-B15C-78D85C0586A0}"/>
            </a:ext>
          </a:extLst>
        </xdr:cNvPr>
        <xdr:cNvGrpSpPr>
          <a:grpSpLocks noChangeAspect="1"/>
        </xdr:cNvGrpSpPr>
      </xdr:nvGrpSpPr>
      <xdr:grpSpPr>
        <a:xfrm>
          <a:off x="114300" y="264360660"/>
          <a:ext cx="3255354" cy="3223260"/>
          <a:chOff x="-10801" y="0"/>
          <a:chExt cx="3211201" cy="3200400"/>
        </a:xfrm>
      </xdr:grpSpPr>
      <xdr:grpSp>
        <xdr:nvGrpSpPr>
          <xdr:cNvPr id="2038" name="Group 2037">
            <a:extLst>
              <a:ext uri="{FF2B5EF4-FFF2-40B4-BE49-F238E27FC236}">
                <a16:creationId xmlns:a16="http://schemas.microsoft.com/office/drawing/2014/main" id="{D498D045-EDE8-4695-88F7-10229A67E99E}"/>
              </a:ext>
            </a:extLst>
          </xdr:cNvPr>
          <xdr:cNvGrpSpPr/>
        </xdr:nvGrpSpPr>
        <xdr:grpSpPr>
          <a:xfrm>
            <a:off x="0" y="0"/>
            <a:ext cx="3200400" cy="3200400"/>
            <a:chOff x="0" y="0"/>
            <a:chExt cx="2651760" cy="2651760"/>
          </a:xfrm>
        </xdr:grpSpPr>
        <xdr:sp macro="" textlink="">
          <xdr:nvSpPr>
            <xdr:cNvPr id="2051" name="Circle: Hollow 2050">
              <a:extLst>
                <a:ext uri="{FF2B5EF4-FFF2-40B4-BE49-F238E27FC236}">
                  <a16:creationId xmlns:a16="http://schemas.microsoft.com/office/drawing/2014/main" id="{0F420B76-0D63-4CC4-A46B-5D3CF1E4FC9C}"/>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52" name="Flowchart: Summing Junction 2051">
              <a:extLst>
                <a:ext uri="{FF2B5EF4-FFF2-40B4-BE49-F238E27FC236}">
                  <a16:creationId xmlns:a16="http://schemas.microsoft.com/office/drawing/2014/main" id="{0ECC6A8D-8145-4D91-9AA5-D9DD419F1338}"/>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39" name="1">
            <a:extLst>
              <a:ext uri="{FF2B5EF4-FFF2-40B4-BE49-F238E27FC236}">
                <a16:creationId xmlns:a16="http://schemas.microsoft.com/office/drawing/2014/main" id="{6FD87ABD-2A94-435B-BF22-0171E09D9DDE}"/>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0" name="2">
            <a:extLst>
              <a:ext uri="{FF2B5EF4-FFF2-40B4-BE49-F238E27FC236}">
                <a16:creationId xmlns:a16="http://schemas.microsoft.com/office/drawing/2014/main" id="{388B2F34-22CE-42AC-AEA3-DC129E59FDC7}"/>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1" name="3">
            <a:extLst>
              <a:ext uri="{FF2B5EF4-FFF2-40B4-BE49-F238E27FC236}">
                <a16:creationId xmlns:a16="http://schemas.microsoft.com/office/drawing/2014/main" id="{7DD75D2D-209D-4FB6-B727-B111338AA6DF}"/>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2" name="4">
            <a:extLst>
              <a:ext uri="{FF2B5EF4-FFF2-40B4-BE49-F238E27FC236}">
                <a16:creationId xmlns:a16="http://schemas.microsoft.com/office/drawing/2014/main" id="{73DC746B-EE9B-4264-AB68-CE529060A3BB}"/>
              </a:ext>
            </a:extLst>
          </xdr:cNvPr>
          <xdr:cNvSpPr txBox="1"/>
        </xdr:nvSpPr>
        <xdr:spPr>
          <a:xfrm flipH="1">
            <a:off x="1057330" y="14681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3" name="Right Arrow 12">
            <a:extLst>
              <a:ext uri="{FF2B5EF4-FFF2-40B4-BE49-F238E27FC236}">
                <a16:creationId xmlns:a16="http://schemas.microsoft.com/office/drawing/2014/main" id="{83A1CC3A-84B2-48E4-9230-A83ACC31503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4" name="Right Arrow 13">
            <a:extLst>
              <a:ext uri="{FF2B5EF4-FFF2-40B4-BE49-F238E27FC236}">
                <a16:creationId xmlns:a16="http://schemas.microsoft.com/office/drawing/2014/main" id="{A27BF17C-6457-4903-9C50-2786398F6CD0}"/>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5" name="Right Arrow 14">
            <a:extLst>
              <a:ext uri="{FF2B5EF4-FFF2-40B4-BE49-F238E27FC236}">
                <a16:creationId xmlns:a16="http://schemas.microsoft.com/office/drawing/2014/main" id="{5FE63B0D-9357-419D-84FB-87E49F8D525F}"/>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6" name="Right Arrow 15">
            <a:extLst>
              <a:ext uri="{FF2B5EF4-FFF2-40B4-BE49-F238E27FC236}">
                <a16:creationId xmlns:a16="http://schemas.microsoft.com/office/drawing/2014/main" id="{9F73D2FD-298B-4EE0-98A7-7B0F99DF7751}"/>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7" name="S">
            <a:extLst>
              <a:ext uri="{FF2B5EF4-FFF2-40B4-BE49-F238E27FC236}">
                <a16:creationId xmlns:a16="http://schemas.microsoft.com/office/drawing/2014/main" id="{441FE70D-95FE-4A0C-B801-7FA7197D0D7E}"/>
              </a:ext>
            </a:extLst>
          </xdr:cNvPr>
          <xdr:cNvSpPr txBox="1"/>
        </xdr:nvSpPr>
        <xdr:spPr>
          <a:xfrm>
            <a:off x="1139330" y="2009705"/>
            <a:ext cx="927751" cy="1015435"/>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48" name="W">
            <a:extLst>
              <a:ext uri="{FF2B5EF4-FFF2-40B4-BE49-F238E27FC236}">
                <a16:creationId xmlns:a16="http://schemas.microsoft.com/office/drawing/2014/main" id="{D5D4013C-980A-455F-841A-E438997BF82B}"/>
              </a:ext>
            </a:extLst>
          </xdr:cNvPr>
          <xdr:cNvSpPr txBox="1"/>
        </xdr:nvSpPr>
        <xdr:spPr>
          <a:xfrm flipH="1">
            <a:off x="-10801" y="1046110"/>
            <a:ext cx="1268582"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engage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alienate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9" name="N">
            <a:extLst>
              <a:ext uri="{FF2B5EF4-FFF2-40B4-BE49-F238E27FC236}">
                <a16:creationId xmlns:a16="http://schemas.microsoft.com/office/drawing/2014/main" id="{BCE2AC82-4AAE-4C2C-B9B3-6107BC28BE12}"/>
              </a:ext>
            </a:extLst>
          </xdr:cNvPr>
          <xdr:cNvSpPr txBox="1"/>
        </xdr:nvSpPr>
        <xdr:spPr>
          <a:xfrm>
            <a:off x="1066959" y="184362"/>
            <a:ext cx="1112617"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alienate,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aware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50" name="E">
            <a:extLst>
              <a:ext uri="{FF2B5EF4-FFF2-40B4-BE49-F238E27FC236}">
                <a16:creationId xmlns:a16="http://schemas.microsoft.com/office/drawing/2014/main" id="{B2BB3C40-F596-4E12-B58A-0364D28FB439}"/>
              </a:ext>
            </a:extLst>
          </xdr:cNvPr>
          <xdr:cNvSpPr txBox="1"/>
        </xdr:nvSpPr>
        <xdr:spPr>
          <a:xfrm flipH="1">
            <a:off x="2096265" y="1073028"/>
            <a:ext cx="934608"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aware,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1357</xdr:row>
      <xdr:rowOff>7620</xdr:rowOff>
    </xdr:from>
    <xdr:to>
      <xdr:col>7</xdr:col>
      <xdr:colOff>227038</xdr:colOff>
      <xdr:row>1375</xdr:row>
      <xdr:rowOff>53340</xdr:rowOff>
    </xdr:to>
    <xdr:grpSp>
      <xdr:nvGrpSpPr>
        <xdr:cNvPr id="2053" name="Group 2052">
          <a:extLst>
            <a:ext uri="{FF2B5EF4-FFF2-40B4-BE49-F238E27FC236}">
              <a16:creationId xmlns:a16="http://schemas.microsoft.com/office/drawing/2014/main" id="{15059D06-620E-4578-B521-122CB13CBF11}"/>
            </a:ext>
          </a:extLst>
        </xdr:cNvPr>
        <xdr:cNvGrpSpPr>
          <a:grpSpLocks noChangeAspect="1"/>
        </xdr:cNvGrpSpPr>
      </xdr:nvGrpSpPr>
      <xdr:grpSpPr>
        <a:xfrm>
          <a:off x="114300" y="268056360"/>
          <a:ext cx="3244558" cy="3200400"/>
          <a:chOff x="0" y="0"/>
          <a:chExt cx="3200400" cy="3200400"/>
        </a:xfrm>
      </xdr:grpSpPr>
      <xdr:grpSp>
        <xdr:nvGrpSpPr>
          <xdr:cNvPr id="2054" name="Group 2053">
            <a:extLst>
              <a:ext uri="{FF2B5EF4-FFF2-40B4-BE49-F238E27FC236}">
                <a16:creationId xmlns:a16="http://schemas.microsoft.com/office/drawing/2014/main" id="{4E04A67B-3A82-4D66-9A7F-6D9C3AD468FC}"/>
              </a:ext>
            </a:extLst>
          </xdr:cNvPr>
          <xdr:cNvGrpSpPr/>
        </xdr:nvGrpSpPr>
        <xdr:grpSpPr>
          <a:xfrm>
            <a:off x="0" y="0"/>
            <a:ext cx="3200400" cy="3200400"/>
            <a:chOff x="0" y="0"/>
            <a:chExt cx="2651760" cy="2651760"/>
          </a:xfrm>
        </xdr:grpSpPr>
        <xdr:sp macro="" textlink="">
          <xdr:nvSpPr>
            <xdr:cNvPr id="2067" name="Circle: Hollow 2066">
              <a:extLst>
                <a:ext uri="{FF2B5EF4-FFF2-40B4-BE49-F238E27FC236}">
                  <a16:creationId xmlns:a16="http://schemas.microsoft.com/office/drawing/2014/main" id="{B93317CA-AD82-497B-BFEC-9F99E843572C}"/>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68" name="Flowchart: Summing Junction 2067">
              <a:extLst>
                <a:ext uri="{FF2B5EF4-FFF2-40B4-BE49-F238E27FC236}">
                  <a16:creationId xmlns:a16="http://schemas.microsoft.com/office/drawing/2014/main" id="{9D552B66-FEDF-4566-BACD-7A825491B391}"/>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55" name="1">
            <a:extLst>
              <a:ext uri="{FF2B5EF4-FFF2-40B4-BE49-F238E27FC236}">
                <a16:creationId xmlns:a16="http://schemas.microsoft.com/office/drawing/2014/main" id="{DFB4C127-48F4-44B1-BF7E-B27B7AD4AC96}"/>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56" name="2">
            <a:extLst>
              <a:ext uri="{FF2B5EF4-FFF2-40B4-BE49-F238E27FC236}">
                <a16:creationId xmlns:a16="http://schemas.microsoft.com/office/drawing/2014/main" id="{C3AE006F-388C-44F4-8FF6-A78672D14921}"/>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7" name="3">
            <a:extLst>
              <a:ext uri="{FF2B5EF4-FFF2-40B4-BE49-F238E27FC236}">
                <a16:creationId xmlns:a16="http://schemas.microsoft.com/office/drawing/2014/main" id="{09A69129-CAB0-4C41-8DE1-49DC7B0455F3}"/>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8" name="4">
            <a:extLst>
              <a:ext uri="{FF2B5EF4-FFF2-40B4-BE49-F238E27FC236}">
                <a16:creationId xmlns:a16="http://schemas.microsoft.com/office/drawing/2014/main" id="{7C72FC23-E915-4FAB-BAE8-3867FD236274}"/>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9" name="Right Arrow 12">
            <a:extLst>
              <a:ext uri="{FF2B5EF4-FFF2-40B4-BE49-F238E27FC236}">
                <a16:creationId xmlns:a16="http://schemas.microsoft.com/office/drawing/2014/main" id="{8F0186F2-1B2C-4000-918A-77134B115ED1}"/>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0" name="Right Arrow 13">
            <a:extLst>
              <a:ext uri="{FF2B5EF4-FFF2-40B4-BE49-F238E27FC236}">
                <a16:creationId xmlns:a16="http://schemas.microsoft.com/office/drawing/2014/main" id="{30FF98C6-4946-4A6D-A82C-C1ACF976B173}"/>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1" name="Right Arrow 14">
            <a:extLst>
              <a:ext uri="{FF2B5EF4-FFF2-40B4-BE49-F238E27FC236}">
                <a16:creationId xmlns:a16="http://schemas.microsoft.com/office/drawing/2014/main" id="{A348D7F9-A5CF-4AB3-A826-D5362EE2C8FA}"/>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2" name="Right Arrow 15">
            <a:extLst>
              <a:ext uri="{FF2B5EF4-FFF2-40B4-BE49-F238E27FC236}">
                <a16:creationId xmlns:a16="http://schemas.microsoft.com/office/drawing/2014/main" id="{477D5BBE-C855-44B9-9214-E9D8ABC21A90}"/>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3" name="S">
            <a:extLst>
              <a:ext uri="{FF2B5EF4-FFF2-40B4-BE49-F238E27FC236}">
                <a16:creationId xmlns:a16="http://schemas.microsoft.com/office/drawing/2014/main" id="{A3D67695-EBAB-4B81-864B-7645847B9472}"/>
              </a:ext>
            </a:extLst>
          </xdr:cNvPr>
          <xdr:cNvSpPr txBox="1"/>
        </xdr:nvSpPr>
        <xdr:spPr>
          <a:xfrm>
            <a:off x="1142083" y="1993766"/>
            <a:ext cx="925452"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4" name="W">
            <a:extLst>
              <a:ext uri="{FF2B5EF4-FFF2-40B4-BE49-F238E27FC236}">
                <a16:creationId xmlns:a16="http://schemas.microsoft.com/office/drawing/2014/main" id="{9469A695-69BA-4A01-B0A3-2903590192A9}"/>
              </a:ext>
            </a:extLst>
          </xdr:cNvPr>
          <xdr:cNvSpPr txBox="1"/>
        </xdr:nvSpPr>
        <xdr:spPr>
          <a:xfrm flipH="1">
            <a:off x="51588" y="1101539"/>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alienate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5" name="N">
            <a:extLst>
              <a:ext uri="{FF2B5EF4-FFF2-40B4-BE49-F238E27FC236}">
                <a16:creationId xmlns:a16="http://schemas.microsoft.com/office/drawing/2014/main" id="{C406461E-1D42-4F14-92B9-8B639EA9B070}"/>
              </a:ext>
            </a:extLst>
          </xdr:cNvPr>
          <xdr:cNvSpPr txBox="1"/>
        </xdr:nvSpPr>
        <xdr:spPr>
          <a:xfrm>
            <a:off x="1048580" y="181602"/>
            <a:ext cx="11098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alienate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aware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6" name="E">
            <a:extLst>
              <a:ext uri="{FF2B5EF4-FFF2-40B4-BE49-F238E27FC236}">
                <a16:creationId xmlns:a16="http://schemas.microsoft.com/office/drawing/2014/main" id="{3844639D-C5DB-4E8F-8AC1-85406D26B951}"/>
              </a:ext>
            </a:extLst>
          </xdr:cNvPr>
          <xdr:cNvSpPr txBox="1"/>
        </xdr:nvSpPr>
        <xdr:spPr>
          <a:xfrm flipH="1">
            <a:off x="2163288" y="1086408"/>
            <a:ext cx="892532"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aware, </a:t>
            </a:r>
          </a:p>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law</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1429</xdr:row>
      <xdr:rowOff>137160</xdr:rowOff>
    </xdr:from>
    <xdr:to>
      <xdr:col>7</xdr:col>
      <xdr:colOff>227038</xdr:colOff>
      <xdr:row>1448</xdr:row>
      <xdr:rowOff>30480</xdr:rowOff>
    </xdr:to>
    <xdr:grpSp>
      <xdr:nvGrpSpPr>
        <xdr:cNvPr id="2069" name="Group 2068">
          <a:extLst>
            <a:ext uri="{FF2B5EF4-FFF2-40B4-BE49-F238E27FC236}">
              <a16:creationId xmlns:a16="http://schemas.microsoft.com/office/drawing/2014/main" id="{E9DA82A9-C10E-4C2A-8D11-9AC9673CDBC8}"/>
            </a:ext>
          </a:extLst>
        </xdr:cNvPr>
        <xdr:cNvGrpSpPr>
          <a:grpSpLocks noChangeAspect="1"/>
        </xdr:cNvGrpSpPr>
      </xdr:nvGrpSpPr>
      <xdr:grpSpPr>
        <a:xfrm>
          <a:off x="114300" y="281353260"/>
          <a:ext cx="3244558" cy="3223260"/>
          <a:chOff x="0" y="0"/>
          <a:chExt cx="3200400" cy="3200400"/>
        </a:xfrm>
      </xdr:grpSpPr>
      <xdr:grpSp>
        <xdr:nvGrpSpPr>
          <xdr:cNvPr id="2070" name="Group 2069">
            <a:extLst>
              <a:ext uri="{FF2B5EF4-FFF2-40B4-BE49-F238E27FC236}">
                <a16:creationId xmlns:a16="http://schemas.microsoft.com/office/drawing/2014/main" id="{E5BA9C84-E7EF-4B51-9A26-C5BC2E553905}"/>
              </a:ext>
            </a:extLst>
          </xdr:cNvPr>
          <xdr:cNvGrpSpPr/>
        </xdr:nvGrpSpPr>
        <xdr:grpSpPr>
          <a:xfrm>
            <a:off x="0" y="0"/>
            <a:ext cx="3200400" cy="3200400"/>
            <a:chOff x="0" y="0"/>
            <a:chExt cx="2651760" cy="2651760"/>
          </a:xfrm>
        </xdr:grpSpPr>
        <xdr:sp macro="" textlink="">
          <xdr:nvSpPr>
            <xdr:cNvPr id="2083" name="Circle: Hollow 2082">
              <a:extLst>
                <a:ext uri="{FF2B5EF4-FFF2-40B4-BE49-F238E27FC236}">
                  <a16:creationId xmlns:a16="http://schemas.microsoft.com/office/drawing/2014/main" id="{431AB9F2-12DF-4AC6-AD0B-23FCE948EBA6}"/>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84" name="Flowchart: Summing Junction 2083">
              <a:extLst>
                <a:ext uri="{FF2B5EF4-FFF2-40B4-BE49-F238E27FC236}">
                  <a16:creationId xmlns:a16="http://schemas.microsoft.com/office/drawing/2014/main" id="{850FE782-438D-4BE6-8302-25936E7B83C4}"/>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71" name="1">
            <a:extLst>
              <a:ext uri="{FF2B5EF4-FFF2-40B4-BE49-F238E27FC236}">
                <a16:creationId xmlns:a16="http://schemas.microsoft.com/office/drawing/2014/main" id="{9287E703-FBCC-41F6-9325-33EB4ADF7477}"/>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2" name="2">
            <a:extLst>
              <a:ext uri="{FF2B5EF4-FFF2-40B4-BE49-F238E27FC236}">
                <a16:creationId xmlns:a16="http://schemas.microsoft.com/office/drawing/2014/main" id="{E5892E7B-FFA9-42DB-A160-97F3FA75672A}"/>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3" name="3">
            <a:extLst>
              <a:ext uri="{FF2B5EF4-FFF2-40B4-BE49-F238E27FC236}">
                <a16:creationId xmlns:a16="http://schemas.microsoft.com/office/drawing/2014/main" id="{FE25564F-DBF6-4643-85D5-BC0801981757}"/>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4" name="4">
            <a:extLst>
              <a:ext uri="{FF2B5EF4-FFF2-40B4-BE49-F238E27FC236}">
                <a16:creationId xmlns:a16="http://schemas.microsoft.com/office/drawing/2014/main" id="{68EC7C43-F02D-4E1A-AD28-2BA73352BBC9}"/>
              </a:ext>
            </a:extLst>
          </xdr:cNvPr>
          <xdr:cNvSpPr txBox="1"/>
        </xdr:nvSpPr>
        <xdr:spPr>
          <a:xfrm flipH="1">
            <a:off x="1057330" y="20015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5" name="Right Arrow 12">
            <a:extLst>
              <a:ext uri="{FF2B5EF4-FFF2-40B4-BE49-F238E27FC236}">
                <a16:creationId xmlns:a16="http://schemas.microsoft.com/office/drawing/2014/main" id="{35CA0A8A-A1F9-4B2F-8E67-6540E88B12F2}"/>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6" name="Right Arrow 13">
            <a:extLst>
              <a:ext uri="{FF2B5EF4-FFF2-40B4-BE49-F238E27FC236}">
                <a16:creationId xmlns:a16="http://schemas.microsoft.com/office/drawing/2014/main" id="{38C51A97-D708-406D-B8E0-53494975D5E4}"/>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7" name="Right Arrow 14">
            <a:extLst>
              <a:ext uri="{FF2B5EF4-FFF2-40B4-BE49-F238E27FC236}">
                <a16:creationId xmlns:a16="http://schemas.microsoft.com/office/drawing/2014/main" id="{59F30615-E8CC-48A5-9795-0A162EA8A5BB}"/>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8" name="Right Arrow 15">
            <a:extLst>
              <a:ext uri="{FF2B5EF4-FFF2-40B4-BE49-F238E27FC236}">
                <a16:creationId xmlns:a16="http://schemas.microsoft.com/office/drawing/2014/main" id="{FDD5D752-AB41-4131-B127-2FA91BA938F7}"/>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9" name="S">
            <a:extLst>
              <a:ext uri="{FF2B5EF4-FFF2-40B4-BE49-F238E27FC236}">
                <a16:creationId xmlns:a16="http://schemas.microsoft.com/office/drawing/2014/main" id="{A4150EA5-C24B-460A-8A29-62F4CA209D9D}"/>
              </a:ext>
            </a:extLst>
          </xdr:cNvPr>
          <xdr:cNvSpPr txBox="1"/>
        </xdr:nvSpPr>
        <xdr:spPr>
          <a:xfrm>
            <a:off x="843770" y="2061583"/>
            <a:ext cx="1491185" cy="107785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80" name="W">
            <a:extLst>
              <a:ext uri="{FF2B5EF4-FFF2-40B4-BE49-F238E27FC236}">
                <a16:creationId xmlns:a16="http://schemas.microsoft.com/office/drawing/2014/main" id="{F80CDA50-81BC-453F-A720-18C5819BB62D}"/>
              </a:ext>
            </a:extLst>
          </xdr:cNvPr>
          <xdr:cNvSpPr txBox="1"/>
        </xdr:nvSpPr>
        <xdr:spPr>
          <a:xfrm flipH="1">
            <a:off x="0" y="985764"/>
            <a:ext cx="1268582"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guarded</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defensive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1" name="N">
            <a:extLst>
              <a:ext uri="{FF2B5EF4-FFF2-40B4-BE49-F238E27FC236}">
                <a16:creationId xmlns:a16="http://schemas.microsoft.com/office/drawing/2014/main" id="{EF633E72-67AB-4691-9AAA-646D40094B13}"/>
              </a:ext>
            </a:extLst>
          </xdr:cNvPr>
          <xdr:cNvSpPr txBox="1"/>
        </xdr:nvSpPr>
        <xdr:spPr>
          <a:xfrm>
            <a:off x="862042" y="39953"/>
            <a:ext cx="1472164"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defensive,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exaggerate</a:t>
            </a:r>
            <a:endParaRPr lang="en-US" sz="1800" spc="-15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2" name="E">
            <a:extLst>
              <a:ext uri="{FF2B5EF4-FFF2-40B4-BE49-F238E27FC236}">
                <a16:creationId xmlns:a16="http://schemas.microsoft.com/office/drawing/2014/main" id="{1C8C8753-B0F3-40D6-B78B-FE3D89203A5A}"/>
              </a:ext>
            </a:extLst>
          </xdr:cNvPr>
          <xdr:cNvSpPr txBox="1"/>
        </xdr:nvSpPr>
        <xdr:spPr>
          <a:xfrm flipH="1">
            <a:off x="1844564" y="1012372"/>
            <a:ext cx="1339351"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exaggerate,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99060</xdr:colOff>
      <xdr:row>1451</xdr:row>
      <xdr:rowOff>7620</xdr:rowOff>
    </xdr:from>
    <xdr:to>
      <xdr:col>7</xdr:col>
      <xdr:colOff>204178</xdr:colOff>
      <xdr:row>1469</xdr:row>
      <xdr:rowOff>53340</xdr:rowOff>
    </xdr:to>
    <xdr:grpSp>
      <xdr:nvGrpSpPr>
        <xdr:cNvPr id="2085" name="Group 2084">
          <a:extLst>
            <a:ext uri="{FF2B5EF4-FFF2-40B4-BE49-F238E27FC236}">
              <a16:creationId xmlns:a16="http://schemas.microsoft.com/office/drawing/2014/main" id="{34312058-88D4-48B4-8A4C-3A2132852EA9}"/>
            </a:ext>
          </a:extLst>
        </xdr:cNvPr>
        <xdr:cNvGrpSpPr>
          <a:grpSpLocks noChangeAspect="1"/>
        </xdr:cNvGrpSpPr>
      </xdr:nvGrpSpPr>
      <xdr:grpSpPr>
        <a:xfrm>
          <a:off x="99060" y="285102300"/>
          <a:ext cx="3236938" cy="3200400"/>
          <a:chOff x="0" y="0"/>
          <a:chExt cx="3200400" cy="3200400"/>
        </a:xfrm>
      </xdr:grpSpPr>
      <xdr:grpSp>
        <xdr:nvGrpSpPr>
          <xdr:cNvPr id="2086" name="Group 2085">
            <a:extLst>
              <a:ext uri="{FF2B5EF4-FFF2-40B4-BE49-F238E27FC236}">
                <a16:creationId xmlns:a16="http://schemas.microsoft.com/office/drawing/2014/main" id="{3ABACF48-9781-4134-ADD6-EDA6988CAE4B}"/>
              </a:ext>
            </a:extLst>
          </xdr:cNvPr>
          <xdr:cNvGrpSpPr/>
        </xdr:nvGrpSpPr>
        <xdr:grpSpPr>
          <a:xfrm>
            <a:off x="0" y="0"/>
            <a:ext cx="3200400" cy="3200400"/>
            <a:chOff x="0" y="0"/>
            <a:chExt cx="2651760" cy="2651760"/>
          </a:xfrm>
        </xdr:grpSpPr>
        <xdr:sp macro="" textlink="">
          <xdr:nvSpPr>
            <xdr:cNvPr id="2099" name="Circle: Hollow 2098">
              <a:extLst>
                <a:ext uri="{FF2B5EF4-FFF2-40B4-BE49-F238E27FC236}">
                  <a16:creationId xmlns:a16="http://schemas.microsoft.com/office/drawing/2014/main" id="{530C5263-73F9-4DE8-8383-AF341A0F7A24}"/>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100" name="Flowchart: Summing Junction 2099">
              <a:extLst>
                <a:ext uri="{FF2B5EF4-FFF2-40B4-BE49-F238E27FC236}">
                  <a16:creationId xmlns:a16="http://schemas.microsoft.com/office/drawing/2014/main" id="{FFD31333-83A6-470E-AFC6-E7FC0CE27E2D}"/>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87" name="1">
            <a:extLst>
              <a:ext uri="{FF2B5EF4-FFF2-40B4-BE49-F238E27FC236}">
                <a16:creationId xmlns:a16="http://schemas.microsoft.com/office/drawing/2014/main" id="{227A8A95-46A3-441B-9ECF-E9CA4E60CAFE}"/>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8" name="2">
            <a:extLst>
              <a:ext uri="{FF2B5EF4-FFF2-40B4-BE49-F238E27FC236}">
                <a16:creationId xmlns:a16="http://schemas.microsoft.com/office/drawing/2014/main" id="{199DA15A-96C5-443C-9942-E72D29C99E94}"/>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89" name="3">
            <a:extLst>
              <a:ext uri="{FF2B5EF4-FFF2-40B4-BE49-F238E27FC236}">
                <a16:creationId xmlns:a16="http://schemas.microsoft.com/office/drawing/2014/main" id="{6E60932F-E1C2-41B8-A91C-B37FC2803D5C}"/>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90" name="4">
            <a:extLst>
              <a:ext uri="{FF2B5EF4-FFF2-40B4-BE49-F238E27FC236}">
                <a16:creationId xmlns:a16="http://schemas.microsoft.com/office/drawing/2014/main" id="{2B517D6D-5D1C-4DE5-80D6-304BF7966AF6}"/>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91" name="Right Arrow 12">
            <a:extLst>
              <a:ext uri="{FF2B5EF4-FFF2-40B4-BE49-F238E27FC236}">
                <a16:creationId xmlns:a16="http://schemas.microsoft.com/office/drawing/2014/main" id="{BBC6DA5A-8E8D-4EFE-9867-061CD0EE9F99}"/>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2" name="Right Arrow 13">
            <a:extLst>
              <a:ext uri="{FF2B5EF4-FFF2-40B4-BE49-F238E27FC236}">
                <a16:creationId xmlns:a16="http://schemas.microsoft.com/office/drawing/2014/main" id="{5448D732-5AFD-481D-B9F5-1A4D954DB36C}"/>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3" name="Right Arrow 14">
            <a:extLst>
              <a:ext uri="{FF2B5EF4-FFF2-40B4-BE49-F238E27FC236}">
                <a16:creationId xmlns:a16="http://schemas.microsoft.com/office/drawing/2014/main" id="{BD463FA0-CB34-4E80-AA04-1C8346B25F8C}"/>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4" name="Right Arrow 15">
            <a:extLst>
              <a:ext uri="{FF2B5EF4-FFF2-40B4-BE49-F238E27FC236}">
                <a16:creationId xmlns:a16="http://schemas.microsoft.com/office/drawing/2014/main" id="{5B1D31C2-7647-4DBD-9CF9-89F767128ABB}"/>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5" name="S">
            <a:extLst>
              <a:ext uri="{FF2B5EF4-FFF2-40B4-BE49-F238E27FC236}">
                <a16:creationId xmlns:a16="http://schemas.microsoft.com/office/drawing/2014/main" id="{F8D55A33-7C16-4B03-945D-A902E70D3B61}"/>
              </a:ext>
            </a:extLst>
          </xdr:cNvPr>
          <xdr:cNvSpPr txBox="1"/>
        </xdr:nvSpPr>
        <xdr:spPr>
          <a:xfrm>
            <a:off x="899935" y="2053464"/>
            <a:ext cx="1407181"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6" name="W">
            <a:extLst>
              <a:ext uri="{FF2B5EF4-FFF2-40B4-BE49-F238E27FC236}">
                <a16:creationId xmlns:a16="http://schemas.microsoft.com/office/drawing/2014/main" id="{A726D965-2081-4B8D-8A6D-9E33B2538D84}"/>
              </a:ext>
            </a:extLst>
          </xdr:cNvPr>
          <xdr:cNvSpPr txBox="1"/>
        </xdr:nvSpPr>
        <xdr:spPr>
          <a:xfrm flipH="1">
            <a:off x="75418" y="1038566"/>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defensive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7" name="N">
            <a:extLst>
              <a:ext uri="{FF2B5EF4-FFF2-40B4-BE49-F238E27FC236}">
                <a16:creationId xmlns:a16="http://schemas.microsoft.com/office/drawing/2014/main" id="{BABE1F4B-5354-4393-A7FA-D59A70DDB31C}"/>
              </a:ext>
            </a:extLst>
          </xdr:cNvPr>
          <xdr:cNvSpPr txBox="1"/>
        </xdr:nvSpPr>
        <xdr:spPr>
          <a:xfrm>
            <a:off x="952504" y="23711"/>
            <a:ext cx="12953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defensive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exaggerate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8" name="E">
            <a:extLst>
              <a:ext uri="{FF2B5EF4-FFF2-40B4-BE49-F238E27FC236}">
                <a16:creationId xmlns:a16="http://schemas.microsoft.com/office/drawing/2014/main" id="{E0627E0B-77DA-4DAC-8162-FEDBB8F11F5B}"/>
              </a:ext>
            </a:extLst>
          </xdr:cNvPr>
          <xdr:cNvSpPr txBox="1"/>
        </xdr:nvSpPr>
        <xdr:spPr>
          <a:xfrm flipH="1">
            <a:off x="1867894" y="1000314"/>
            <a:ext cx="1322632"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exaggerate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stereotype</a:t>
            </a:r>
            <a:endParaRPr lang="en-US" sz="1800" spc="-15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19654</xdr:colOff>
      <xdr:row>920</xdr:row>
      <xdr:rowOff>44027</xdr:rowOff>
    </xdr:from>
    <xdr:to>
      <xdr:col>13</xdr:col>
      <xdr:colOff>53340</xdr:colOff>
      <xdr:row>964</xdr:row>
      <xdr:rowOff>22860</xdr:rowOff>
    </xdr:to>
    <xdr:grpSp>
      <xdr:nvGrpSpPr>
        <xdr:cNvPr id="121" name="Group 120">
          <a:extLst>
            <a:ext uri="{FF2B5EF4-FFF2-40B4-BE49-F238E27FC236}">
              <a16:creationId xmlns:a16="http://schemas.microsoft.com/office/drawing/2014/main" id="{1045BA44-F180-4930-AA18-25FAC4671056}"/>
            </a:ext>
          </a:extLst>
        </xdr:cNvPr>
        <xdr:cNvGrpSpPr/>
      </xdr:nvGrpSpPr>
      <xdr:grpSpPr>
        <a:xfrm>
          <a:off x="19654" y="178588247"/>
          <a:ext cx="6183026" cy="7690273"/>
          <a:chOff x="42065" y="186909287"/>
          <a:chExt cx="6096796" cy="7690273"/>
        </a:xfrm>
      </xdr:grpSpPr>
      <xdr:sp macro="" textlink="">
        <xdr:nvSpPr>
          <xdr:cNvPr id="1693" name="TextBox 1692">
            <a:extLst>
              <a:ext uri="{FF2B5EF4-FFF2-40B4-BE49-F238E27FC236}">
                <a16:creationId xmlns:a16="http://schemas.microsoft.com/office/drawing/2014/main" id="{D30D1318-C29C-4E2A-BF59-FD71C9DE7AF4}"/>
              </a:ext>
            </a:extLst>
          </xdr:cNvPr>
          <xdr:cNvSpPr txBox="1"/>
        </xdr:nvSpPr>
        <xdr:spPr>
          <a:xfrm>
            <a:off x="144778" y="186909287"/>
            <a:ext cx="5943600" cy="8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91440" rtlCol="0" anchor="t"/>
          <a:lstStyle/>
          <a:p>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Political elites, such as mainstream media pundits and leading politicians, count on you to trust their generalizations. That keeps them alienated from your specifically painful needs. Kept in pain, you are coerced to oppose others you are to blame for that pain. </a:t>
            </a:r>
            <a:r>
              <a:rPr lang="en-US" sz="1200" spc="-1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Harmony Politics </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empowers you with a need-resolving pain-removing alternative. </a:t>
            </a:r>
          </a:p>
        </xdr:txBody>
      </xdr:sp>
      <xdr:sp macro="" textlink="">
        <xdr:nvSpPr>
          <xdr:cNvPr id="1921" name="TextBox 1920">
            <a:extLst>
              <a:ext uri="{FF2B5EF4-FFF2-40B4-BE49-F238E27FC236}">
                <a16:creationId xmlns:a16="http://schemas.microsoft.com/office/drawing/2014/main" id="{4F1EF9EC-7973-4E9D-AD75-866F277E6E1C}"/>
              </a:ext>
            </a:extLst>
          </xdr:cNvPr>
          <xdr:cNvSpPr txBox="1"/>
        </xdr:nvSpPr>
        <xdr:spPr>
          <a:xfrm>
            <a:off x="129540" y="191856360"/>
            <a:ext cx="2634994" cy="274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Arial Narrow" panose="020B0606020202030204" pitchFamily="34" charset="0"/>
                <a:ea typeface="+mn-ea"/>
                <a:cs typeface="+mn-cs"/>
              </a:rPr>
              <a:t>1</a:t>
            </a:r>
            <a:r>
              <a:rPr lang="en-US" sz="1200">
                <a:solidFill>
                  <a:schemeClr val="dk1"/>
                </a:solidFill>
                <a:effectLst/>
                <a:latin typeface="Arial Narrow" panose="020B0606020202030204" pitchFamily="34" charset="0"/>
                <a:ea typeface="+mn-ea"/>
                <a:cs typeface="+mn-cs"/>
              </a:rPr>
              <a:t>. The less you rely on political leaders to generalize for relief, the more your specific needs can fully resolve.</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2</a:t>
            </a:r>
            <a:r>
              <a:rPr lang="en-US" sz="1200">
                <a:solidFill>
                  <a:schemeClr val="dk1"/>
                </a:solidFill>
                <a:effectLst/>
                <a:latin typeface="Arial Narrow" panose="020B0606020202030204" pitchFamily="34" charset="0"/>
                <a:ea typeface="+mn-ea"/>
                <a:cs typeface="+mn-cs"/>
              </a:rPr>
              <a:t>. The more your specific needs can fully resolve, the less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effectLst/>
                <a:latin typeface="Arial Narrow" panose="020B0606020202030204" pitchFamily="34" charset="0"/>
                <a:ea typeface="+mn-ea"/>
                <a:cs typeface="+mn-cs"/>
              </a:rPr>
              <a:t>.</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3</a:t>
            </a:r>
            <a:r>
              <a:rPr lang="en-US" sz="1200">
                <a:solidFill>
                  <a:schemeClr val="dk1"/>
                </a:solidFill>
                <a:effectLst/>
                <a:latin typeface="Arial Narrow" panose="020B0606020202030204" pitchFamily="34" charset="0"/>
                <a:ea typeface="+mn-ea"/>
                <a:cs typeface="+mn-cs"/>
              </a:rPr>
              <a:t>. The less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effectLst/>
                <a:latin typeface="Arial Narrow" panose="020B0606020202030204" pitchFamily="34" charset="0"/>
                <a:ea typeface="+mn-ea"/>
                <a:cs typeface="+mn-cs"/>
              </a:rPr>
              <a:t>, the more you can fully focus on your specific needs.</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4</a:t>
            </a:r>
            <a:r>
              <a:rPr lang="en-US" sz="1200">
                <a:solidFill>
                  <a:schemeClr val="dk1"/>
                </a:solidFill>
                <a:effectLst/>
                <a:latin typeface="Arial Narrow" panose="020B0606020202030204" pitchFamily="34" charset="0"/>
                <a:ea typeface="+mn-ea"/>
                <a:cs typeface="+mn-cs"/>
              </a:rPr>
              <a:t>. The more you can fully focus on your specific needs, the less you rely on leaders to generalize for relief.</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5</a:t>
            </a:r>
            <a:r>
              <a:rPr lang="en-US" sz="1200" b="0">
                <a:solidFill>
                  <a:schemeClr val="dk1"/>
                </a:solidFill>
                <a:effectLst/>
                <a:latin typeface="Arial Narrow" panose="020B0606020202030204" pitchFamily="34" charset="0"/>
                <a:ea typeface="+mn-ea"/>
                <a:cs typeface="+mn-cs"/>
              </a:rPr>
              <a:t>. The less you rely on leaders...</a:t>
            </a:r>
            <a:endParaRPr lang="en-US" sz="1200" b="1">
              <a:solidFill>
                <a:schemeClr val="dk1"/>
              </a:solidFill>
              <a:effectLst/>
              <a:latin typeface="Arial Narrow" panose="020B0606020202030204" pitchFamily="34" charset="0"/>
              <a:ea typeface="+mn-ea"/>
              <a:cs typeface="+mn-cs"/>
            </a:endParaRPr>
          </a:p>
        </xdr:txBody>
      </xdr:sp>
      <xdr:sp macro="" textlink="">
        <xdr:nvSpPr>
          <xdr:cNvPr id="1949" name="TextBox 1948">
            <a:extLst>
              <a:ext uri="{FF2B5EF4-FFF2-40B4-BE49-F238E27FC236}">
                <a16:creationId xmlns:a16="http://schemas.microsoft.com/office/drawing/2014/main" id="{BA998CAE-91EC-4FB5-A594-3898A3DF3A28}"/>
              </a:ext>
            </a:extLst>
          </xdr:cNvPr>
          <xdr:cNvSpPr txBox="1"/>
        </xdr:nvSpPr>
        <xdr:spPr>
          <a:xfrm>
            <a:off x="3467099" y="188480699"/>
            <a:ext cx="2671762" cy="2750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Narrow" panose="020B0606020202030204" pitchFamily="34" charset="0"/>
              </a:rPr>
              <a:t>1</a:t>
            </a:r>
            <a:r>
              <a:rPr lang="en-US" sz="1200">
                <a:latin typeface="Arial Narrow" panose="020B0606020202030204" pitchFamily="34" charset="0"/>
              </a:rPr>
              <a:t>. The more</a:t>
            </a:r>
            <a:r>
              <a:rPr lang="en-US" sz="1200" baseline="0">
                <a:latin typeface="Arial Narrow" panose="020B0606020202030204" pitchFamily="34" charset="0"/>
              </a:rPr>
              <a:t> </a:t>
            </a:r>
            <a:r>
              <a:rPr lang="en-US" sz="1200">
                <a:solidFill>
                  <a:schemeClr val="dk1"/>
                </a:solidFill>
                <a:latin typeface="Arial Narrow" panose="020B0606020202030204" pitchFamily="34" charset="0"/>
                <a:ea typeface="+mn-ea"/>
                <a:cs typeface="+mn-cs"/>
              </a:rPr>
              <a:t>you rely on political leaders to generalize for relief, the less your specific needs can fully resolve.</a:t>
            </a:r>
          </a:p>
          <a:p>
            <a:endParaRPr lang="en-US" sz="1200">
              <a:solidFill>
                <a:schemeClr val="dk1"/>
              </a:solidFill>
              <a:latin typeface="Arial Narrow" panose="020B0606020202030204" pitchFamily="34" charset="0"/>
              <a:ea typeface="+mn-ea"/>
              <a:cs typeface="+mn-cs"/>
            </a:endParaRPr>
          </a:p>
          <a:p>
            <a:r>
              <a:rPr lang="en-US" sz="1200" b="1" baseline="0">
                <a:latin typeface="Arial Narrow" panose="020B0606020202030204" pitchFamily="34" charset="0"/>
              </a:rPr>
              <a:t>2</a:t>
            </a:r>
            <a:r>
              <a:rPr lang="en-US" sz="1200" baseline="0">
                <a:latin typeface="Arial Narrow" panose="020B0606020202030204" pitchFamily="34" charset="0"/>
              </a:rPr>
              <a:t>. The </a:t>
            </a:r>
            <a:r>
              <a:rPr lang="en-US" sz="1200">
                <a:solidFill>
                  <a:schemeClr val="dk1"/>
                </a:solidFill>
                <a:latin typeface="Arial Narrow" panose="020B0606020202030204" pitchFamily="34" charset="0"/>
                <a:ea typeface="+mn-ea"/>
                <a:cs typeface="+mn-cs"/>
              </a:rPr>
              <a:t>less your specific needs can fully resolve, the more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baseline="0">
                <a:latin typeface="Arial Narrow" panose="020B0606020202030204" pitchFamily="34" charset="0"/>
              </a:rPr>
              <a:t>.</a:t>
            </a:r>
          </a:p>
          <a:p>
            <a:endParaRPr lang="en-US" sz="1200" baseline="0">
              <a:latin typeface="Arial Narrow" panose="020B0606020202030204" pitchFamily="34" charset="0"/>
            </a:endParaRPr>
          </a:p>
          <a:p>
            <a:r>
              <a:rPr lang="en-US" sz="1200" b="1" baseline="0">
                <a:latin typeface="Arial Narrow" panose="020B0606020202030204" pitchFamily="34" charset="0"/>
              </a:rPr>
              <a:t>3</a:t>
            </a:r>
            <a:r>
              <a:rPr lang="en-US" sz="1200" baseline="0">
                <a:latin typeface="Arial Narrow" panose="020B0606020202030204" pitchFamily="34" charset="0"/>
              </a:rPr>
              <a:t>. </a:t>
            </a:r>
            <a:r>
              <a:rPr lang="en-US" sz="1200">
                <a:solidFill>
                  <a:schemeClr val="dk1"/>
                </a:solidFill>
                <a:latin typeface="Arial Narrow" panose="020B0606020202030204" pitchFamily="34" charset="0"/>
                <a:ea typeface="+mn-ea"/>
                <a:cs typeface="+mn-cs"/>
              </a:rPr>
              <a:t>The more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latin typeface="Arial Narrow" panose="020B0606020202030204" pitchFamily="34" charset="0"/>
                <a:ea typeface="+mn-ea"/>
                <a:cs typeface="+mn-cs"/>
              </a:rPr>
              <a:t>, the less you can fuly focus on your specific needs.</a:t>
            </a:r>
          </a:p>
          <a:p>
            <a:endParaRPr lang="en-US" sz="1200">
              <a:solidFill>
                <a:schemeClr val="dk1"/>
              </a:solidFill>
              <a:latin typeface="Arial Narrow" panose="020B0606020202030204" pitchFamily="34" charset="0"/>
              <a:ea typeface="+mn-ea"/>
              <a:cs typeface="+mn-cs"/>
            </a:endParaRPr>
          </a:p>
          <a:p>
            <a:r>
              <a:rPr lang="en-US" sz="1200" b="1" baseline="0">
                <a:latin typeface="Arial Narrow" panose="020B0606020202030204" pitchFamily="34" charset="0"/>
              </a:rPr>
              <a:t>4</a:t>
            </a:r>
            <a:r>
              <a:rPr lang="en-US" sz="1200" baseline="0">
                <a:latin typeface="Arial Narrow" panose="020B0606020202030204" pitchFamily="34" charset="0"/>
              </a:rPr>
              <a:t>. The </a:t>
            </a:r>
            <a:r>
              <a:rPr lang="en-US" sz="1200">
                <a:solidFill>
                  <a:schemeClr val="dk1"/>
                </a:solidFill>
                <a:latin typeface="Arial Narrow" panose="020B0606020202030204" pitchFamily="34" charset="0"/>
                <a:ea typeface="+mn-ea"/>
                <a:cs typeface="+mn-cs"/>
              </a:rPr>
              <a:t>less you can focus on your specific </a:t>
            </a:r>
            <a:r>
              <a:rPr lang="en-US" sz="1200" spc="-20">
                <a:solidFill>
                  <a:schemeClr val="dk1"/>
                </a:solidFill>
                <a:latin typeface="Arial Narrow" panose="020B0606020202030204" pitchFamily="34" charset="0"/>
                <a:ea typeface="+mn-ea"/>
                <a:cs typeface="+mn-cs"/>
              </a:rPr>
              <a:t>needs, the more you rely on</a:t>
            </a:r>
            <a:r>
              <a:rPr lang="en-US" sz="1200" spc="-20" baseline="0">
                <a:solidFill>
                  <a:schemeClr val="dk1"/>
                </a:solidFill>
                <a:latin typeface="Arial Narrow" panose="020B0606020202030204" pitchFamily="34" charset="0"/>
                <a:ea typeface="+mn-ea"/>
                <a:cs typeface="+mn-cs"/>
              </a:rPr>
              <a:t> leaders for relief</a:t>
            </a:r>
            <a:r>
              <a:rPr lang="en-US" sz="1200">
                <a:solidFill>
                  <a:schemeClr val="dk1"/>
                </a:solidFill>
                <a:latin typeface="Arial Narrow" panose="020B0606020202030204" pitchFamily="34" charset="0"/>
                <a:ea typeface="+mn-ea"/>
                <a:cs typeface="+mn-cs"/>
              </a:rPr>
              <a:t>.</a:t>
            </a:r>
          </a:p>
          <a:p>
            <a:endParaRPr lang="en-US" sz="1200">
              <a:solidFill>
                <a:schemeClr val="dk1"/>
              </a:solidFill>
              <a:latin typeface="Arial Narrow" panose="020B0606020202030204" pitchFamily="34" charset="0"/>
              <a:ea typeface="+mn-ea"/>
              <a:cs typeface="+mn-cs"/>
            </a:endParaRPr>
          </a:p>
          <a:p>
            <a:r>
              <a:rPr lang="en-US" sz="1200" b="1">
                <a:solidFill>
                  <a:schemeClr val="dk1"/>
                </a:solidFill>
                <a:latin typeface="Arial Narrow" panose="020B0606020202030204" pitchFamily="34" charset="0"/>
                <a:ea typeface="+mn-ea"/>
                <a:cs typeface="+mn-cs"/>
              </a:rPr>
              <a:t>5</a:t>
            </a:r>
            <a:r>
              <a:rPr lang="en-US" sz="1200" b="0">
                <a:solidFill>
                  <a:schemeClr val="dk1"/>
                </a:solidFill>
                <a:latin typeface="Arial Narrow" panose="020B0606020202030204" pitchFamily="34" charset="0"/>
                <a:ea typeface="+mn-ea"/>
                <a:cs typeface="+mn-cs"/>
              </a:rPr>
              <a:t>. The more you rely on leaders...</a:t>
            </a:r>
            <a:endParaRPr lang="en-US" sz="1200" b="1">
              <a:solidFill>
                <a:schemeClr val="dk1"/>
              </a:solidFill>
              <a:latin typeface="Arial Narrow" panose="020B0606020202030204" pitchFamily="34" charset="0"/>
              <a:ea typeface="+mn-ea"/>
              <a:cs typeface="+mn-cs"/>
            </a:endParaRPr>
          </a:p>
        </xdr:txBody>
      </xdr:sp>
      <xdr:grpSp>
        <xdr:nvGrpSpPr>
          <xdr:cNvPr id="1969" name="Group 1968">
            <a:extLst>
              <a:ext uri="{FF2B5EF4-FFF2-40B4-BE49-F238E27FC236}">
                <a16:creationId xmlns:a16="http://schemas.microsoft.com/office/drawing/2014/main" id="{68B50185-FAD2-433C-81B9-587BDD8CBC38}"/>
              </a:ext>
            </a:extLst>
          </xdr:cNvPr>
          <xdr:cNvGrpSpPr/>
        </xdr:nvGrpSpPr>
        <xdr:grpSpPr>
          <a:xfrm>
            <a:off x="190500" y="187947300"/>
            <a:ext cx="3198838" cy="3200400"/>
            <a:chOff x="0" y="0"/>
            <a:chExt cx="3200400" cy="3200400"/>
          </a:xfrm>
        </xdr:grpSpPr>
        <xdr:grpSp>
          <xdr:nvGrpSpPr>
            <xdr:cNvPr id="1970" name="Group 1969">
              <a:extLst>
                <a:ext uri="{FF2B5EF4-FFF2-40B4-BE49-F238E27FC236}">
                  <a16:creationId xmlns:a16="http://schemas.microsoft.com/office/drawing/2014/main" id="{80C69894-508D-4EBF-85CC-3CE71DA0226A}"/>
                </a:ext>
              </a:extLst>
            </xdr:cNvPr>
            <xdr:cNvGrpSpPr/>
          </xdr:nvGrpSpPr>
          <xdr:grpSpPr>
            <a:xfrm>
              <a:off x="0" y="0"/>
              <a:ext cx="3200400" cy="3200400"/>
              <a:chOff x="0" y="0"/>
              <a:chExt cx="2651760" cy="2651760"/>
            </a:xfrm>
          </xdr:grpSpPr>
          <xdr:sp macro="" textlink="">
            <xdr:nvSpPr>
              <xdr:cNvPr id="1983" name="Circle: Hollow 1982">
                <a:extLst>
                  <a:ext uri="{FF2B5EF4-FFF2-40B4-BE49-F238E27FC236}">
                    <a16:creationId xmlns:a16="http://schemas.microsoft.com/office/drawing/2014/main" id="{5664EE3D-CA43-48D9-84F6-138DB872096C}"/>
                  </a:ext>
                </a:extLst>
              </xdr:cNvPr>
              <xdr:cNvSpPr/>
            </xdr:nvSpPr>
            <xdr:spPr>
              <a:xfrm>
                <a:off x="0" y="0"/>
                <a:ext cx="2651760" cy="2651760"/>
              </a:xfrm>
              <a:prstGeom prst="donut">
                <a:avLst>
                  <a:gd name="adj" fmla="val 1435"/>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1984" name="Flowchart: Summing Junction 1983">
                <a:extLst>
                  <a:ext uri="{FF2B5EF4-FFF2-40B4-BE49-F238E27FC236}">
                    <a16:creationId xmlns:a16="http://schemas.microsoft.com/office/drawing/2014/main" id="{E2BF5A27-00CD-4010-8E71-80EA291899DE}"/>
                  </a:ext>
                </a:extLst>
              </xdr:cNvPr>
              <xdr:cNvSpPr/>
            </xdr:nvSpPr>
            <xdr:spPr>
              <a:xfrm>
                <a:off x="24181" y="22860"/>
                <a:ext cx="2606040" cy="2606040"/>
              </a:xfrm>
              <a:prstGeom prst="flowChartSummingJunction">
                <a:avLst/>
              </a:prstGeom>
              <a:solidFill>
                <a:schemeClr val="bg1"/>
              </a:solidFill>
              <a:ln w="9525"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1971" name="Right Arrow 12">
              <a:extLst>
                <a:ext uri="{FF2B5EF4-FFF2-40B4-BE49-F238E27FC236}">
                  <a16:creationId xmlns:a16="http://schemas.microsoft.com/office/drawing/2014/main" id="{28D2D11C-71F8-4DDC-8C3D-6C782CC99DE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2" name="Right Arrow 13">
              <a:extLst>
                <a:ext uri="{FF2B5EF4-FFF2-40B4-BE49-F238E27FC236}">
                  <a16:creationId xmlns:a16="http://schemas.microsoft.com/office/drawing/2014/main" id="{919219E1-9C7A-488E-A073-0BEEC451D6CD}"/>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3" name="Right Arrow 14">
              <a:extLst>
                <a:ext uri="{FF2B5EF4-FFF2-40B4-BE49-F238E27FC236}">
                  <a16:creationId xmlns:a16="http://schemas.microsoft.com/office/drawing/2014/main" id="{5671DDFB-284E-4D38-BEBD-6B9390F0208A}"/>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4" name="Right Arrow 15">
              <a:extLst>
                <a:ext uri="{FF2B5EF4-FFF2-40B4-BE49-F238E27FC236}">
                  <a16:creationId xmlns:a16="http://schemas.microsoft.com/office/drawing/2014/main" id="{C436E758-497C-4B11-B320-A9DEB85A30B0}"/>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5" name="Text Box 12">
              <a:extLst>
                <a:ext uri="{FF2B5EF4-FFF2-40B4-BE49-F238E27FC236}">
                  <a16:creationId xmlns:a16="http://schemas.microsoft.com/office/drawing/2014/main" id="{6EAF63A1-023A-4A6A-9716-7CC938093931}"/>
                </a:ext>
              </a:extLst>
            </xdr:cNvPr>
            <xdr:cNvSpPr txBox="1"/>
          </xdr:nvSpPr>
          <xdr:spPr>
            <a:xfrm>
              <a:off x="2438148" y="1044652"/>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1</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6" name="Text Box 13">
              <a:extLst>
                <a:ext uri="{FF2B5EF4-FFF2-40B4-BE49-F238E27FC236}">
                  <a16:creationId xmlns:a16="http://schemas.microsoft.com/office/drawing/2014/main" id="{631C8DAE-7CEF-4C46-AF08-EC57917060FF}"/>
                </a:ext>
              </a:extLst>
            </xdr:cNvPr>
            <xdr:cNvSpPr txBox="1"/>
          </xdr:nvSpPr>
          <xdr:spPr>
            <a:xfrm>
              <a:off x="969838" y="2135062"/>
              <a:ext cx="1219699"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 your specific needs can fully resolve, the more you are kept in pain.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7" name="Text Box 14">
              <a:extLst>
                <a:ext uri="{FF2B5EF4-FFF2-40B4-BE49-F238E27FC236}">
                  <a16:creationId xmlns:a16="http://schemas.microsoft.com/office/drawing/2014/main" id="{43094970-418A-405C-B67F-C3CD9D08180C}"/>
                </a:ext>
              </a:extLst>
            </xdr:cNvPr>
            <xdr:cNvSpPr txBox="1"/>
          </xdr:nvSpPr>
          <xdr:spPr>
            <a:xfrm flipH="1">
              <a:off x="1467151" y="1998091"/>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2</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8" name="Text Box 15">
              <a:extLst>
                <a:ext uri="{FF2B5EF4-FFF2-40B4-BE49-F238E27FC236}">
                  <a16:creationId xmlns:a16="http://schemas.microsoft.com/office/drawing/2014/main" id="{804F2616-0CB2-42FD-9D5A-6BDB8E20BA23}"/>
                </a:ext>
              </a:extLst>
            </xdr:cNvPr>
            <xdr:cNvSpPr txBox="1"/>
          </xdr:nvSpPr>
          <xdr:spPr>
            <a:xfrm flipH="1">
              <a:off x="172912" y="1116507"/>
              <a:ext cx="951572" cy="1082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more you are kept in pain, the less you can fully focus on your own.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9" name="Text Box 16">
              <a:extLst>
                <a:ext uri="{FF2B5EF4-FFF2-40B4-BE49-F238E27FC236}">
                  <a16:creationId xmlns:a16="http://schemas.microsoft.com/office/drawing/2014/main" id="{E4DC8F3E-2A27-42DE-87F6-B28EA8CC1B77}"/>
                </a:ext>
              </a:extLst>
            </xdr:cNvPr>
            <xdr:cNvSpPr txBox="1"/>
          </xdr:nvSpPr>
          <xdr:spPr>
            <a:xfrm>
              <a:off x="502791" y="1005854"/>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3</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0" name="Text Box 17">
              <a:extLst>
                <a:ext uri="{FF2B5EF4-FFF2-40B4-BE49-F238E27FC236}">
                  <a16:creationId xmlns:a16="http://schemas.microsoft.com/office/drawing/2014/main" id="{F8AA1ED4-C54C-4C62-9C83-B94FA3037F53}"/>
                </a:ext>
              </a:extLst>
            </xdr:cNvPr>
            <xdr:cNvSpPr txBox="1"/>
          </xdr:nvSpPr>
          <xdr:spPr>
            <a:xfrm>
              <a:off x="915396" y="304486"/>
              <a:ext cx="1391663" cy="9718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less you can fully focus on your own, the more you rely on leaders to generalize for relief.</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1" name="Text Box 18">
              <a:extLst>
                <a:ext uri="{FF2B5EF4-FFF2-40B4-BE49-F238E27FC236}">
                  <a16:creationId xmlns:a16="http://schemas.microsoft.com/office/drawing/2014/main" id="{C24C8AB3-500E-4184-A459-C20DF34A2AAE}"/>
                </a:ext>
              </a:extLst>
            </xdr:cNvPr>
            <xdr:cNvSpPr txBox="1"/>
          </xdr:nvSpPr>
          <xdr:spPr>
            <a:xfrm flipH="1">
              <a:off x="1464292" y="106241"/>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2" name="Text Box 19">
              <a:extLst>
                <a:ext uri="{FF2B5EF4-FFF2-40B4-BE49-F238E27FC236}">
                  <a16:creationId xmlns:a16="http://schemas.microsoft.com/office/drawing/2014/main" id="{0930CF9F-BE21-484B-8561-4C13CC265CA5}"/>
                </a:ext>
              </a:extLst>
            </xdr:cNvPr>
            <xdr:cNvSpPr txBox="1"/>
          </xdr:nvSpPr>
          <xdr:spPr>
            <a:xfrm flipH="1">
              <a:off x="1947346" y="1197602"/>
              <a:ext cx="1213207" cy="978264"/>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more you rely on leaders to generalize for relief, the less your specific needs can fully resolve.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grpSp>
        <xdr:nvGrpSpPr>
          <xdr:cNvPr id="1985" name="Group 1984">
            <a:extLst>
              <a:ext uri="{FF2B5EF4-FFF2-40B4-BE49-F238E27FC236}">
                <a16:creationId xmlns:a16="http://schemas.microsoft.com/office/drawing/2014/main" id="{6DA74551-76C1-4480-B70E-4A3FB7DDFC51}"/>
              </a:ext>
            </a:extLst>
          </xdr:cNvPr>
          <xdr:cNvGrpSpPr/>
        </xdr:nvGrpSpPr>
        <xdr:grpSpPr>
          <a:xfrm>
            <a:off x="2842260" y="191277240"/>
            <a:ext cx="3214411" cy="3200400"/>
            <a:chOff x="0" y="0"/>
            <a:chExt cx="3215981" cy="3200400"/>
          </a:xfrm>
        </xdr:grpSpPr>
        <xdr:grpSp>
          <xdr:nvGrpSpPr>
            <xdr:cNvPr id="1986" name="Group 1985">
              <a:extLst>
                <a:ext uri="{FF2B5EF4-FFF2-40B4-BE49-F238E27FC236}">
                  <a16:creationId xmlns:a16="http://schemas.microsoft.com/office/drawing/2014/main" id="{5E8D778C-17EF-42DF-A2C1-3181FC9626D3}"/>
                </a:ext>
              </a:extLst>
            </xdr:cNvPr>
            <xdr:cNvGrpSpPr/>
          </xdr:nvGrpSpPr>
          <xdr:grpSpPr>
            <a:xfrm>
              <a:off x="0" y="0"/>
              <a:ext cx="3200400" cy="3200400"/>
              <a:chOff x="0" y="0"/>
              <a:chExt cx="2651760" cy="2651760"/>
            </a:xfrm>
          </xdr:grpSpPr>
          <xdr:sp macro="" textlink="">
            <xdr:nvSpPr>
              <xdr:cNvPr id="1999" name="Circle: Hollow 1998">
                <a:extLst>
                  <a:ext uri="{FF2B5EF4-FFF2-40B4-BE49-F238E27FC236}">
                    <a16:creationId xmlns:a16="http://schemas.microsoft.com/office/drawing/2014/main" id="{E528A242-FD7B-4545-BFAC-1B620333F879}"/>
                  </a:ext>
                </a:extLst>
              </xdr:cNvPr>
              <xdr:cNvSpPr/>
            </xdr:nvSpPr>
            <xdr:spPr>
              <a:xfrm>
                <a:off x="0" y="0"/>
                <a:ext cx="2651760" cy="2651760"/>
              </a:xfrm>
              <a:prstGeom prst="donut">
                <a:avLst>
                  <a:gd name="adj" fmla="val 1435"/>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00" name="Flowchart: Summing Junction 1999">
                <a:extLst>
                  <a:ext uri="{FF2B5EF4-FFF2-40B4-BE49-F238E27FC236}">
                    <a16:creationId xmlns:a16="http://schemas.microsoft.com/office/drawing/2014/main" id="{349F5540-FA68-4068-BE59-E04812A4DE38}"/>
                  </a:ext>
                </a:extLst>
              </xdr:cNvPr>
              <xdr:cNvSpPr/>
            </xdr:nvSpPr>
            <xdr:spPr>
              <a:xfrm>
                <a:off x="24181" y="22860"/>
                <a:ext cx="2606040" cy="2606040"/>
              </a:xfrm>
              <a:prstGeom prst="flowChartSummingJunction">
                <a:avLst/>
              </a:prstGeom>
              <a:solidFill>
                <a:schemeClr val="bg1"/>
              </a:solidFill>
              <a:ln w="9525"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1987" name="Right Arrow 12">
              <a:extLst>
                <a:ext uri="{FF2B5EF4-FFF2-40B4-BE49-F238E27FC236}">
                  <a16:creationId xmlns:a16="http://schemas.microsoft.com/office/drawing/2014/main" id="{107AF99D-77D8-46D3-9C1F-9D121D1B6B5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8" name="Right Arrow 13">
              <a:extLst>
                <a:ext uri="{FF2B5EF4-FFF2-40B4-BE49-F238E27FC236}">
                  <a16:creationId xmlns:a16="http://schemas.microsoft.com/office/drawing/2014/main" id="{D6591CCF-5B14-4419-A8E4-4C90BBCDE100}"/>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9" name="Right Arrow 14">
              <a:extLst>
                <a:ext uri="{FF2B5EF4-FFF2-40B4-BE49-F238E27FC236}">
                  <a16:creationId xmlns:a16="http://schemas.microsoft.com/office/drawing/2014/main" id="{404F5A7B-A8FD-4648-A9B2-838653E42488}"/>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0" name="Right Arrow 15">
              <a:extLst>
                <a:ext uri="{FF2B5EF4-FFF2-40B4-BE49-F238E27FC236}">
                  <a16:creationId xmlns:a16="http://schemas.microsoft.com/office/drawing/2014/main" id="{08ED1A99-BB97-4883-9C92-6AE4671D65C1}"/>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1" name="Text Box 12">
              <a:extLst>
                <a:ext uri="{FF2B5EF4-FFF2-40B4-BE49-F238E27FC236}">
                  <a16:creationId xmlns:a16="http://schemas.microsoft.com/office/drawing/2014/main" id="{81B9556F-624D-4B72-9F4D-76259B8D4193}"/>
                </a:ext>
              </a:extLst>
            </xdr:cNvPr>
            <xdr:cNvSpPr txBox="1"/>
          </xdr:nvSpPr>
          <xdr:spPr>
            <a:xfrm>
              <a:off x="2425854" y="941123"/>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1</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2" name="Text Box 13">
              <a:extLst>
                <a:ext uri="{FF2B5EF4-FFF2-40B4-BE49-F238E27FC236}">
                  <a16:creationId xmlns:a16="http://schemas.microsoft.com/office/drawing/2014/main" id="{7C887556-36B8-4F32-BFF9-4A902CB6F460}"/>
                </a:ext>
              </a:extLst>
            </xdr:cNvPr>
            <xdr:cNvSpPr txBox="1"/>
          </xdr:nvSpPr>
          <xdr:spPr>
            <a:xfrm>
              <a:off x="1003921" y="2135062"/>
              <a:ext cx="1226563"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your specific needs can fully resolve, the less you are kept in pain.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3" name="Text Box 14">
              <a:extLst>
                <a:ext uri="{FF2B5EF4-FFF2-40B4-BE49-F238E27FC236}">
                  <a16:creationId xmlns:a16="http://schemas.microsoft.com/office/drawing/2014/main" id="{367021C1-1C0A-4E5D-8E0E-A6A740568762}"/>
                </a:ext>
              </a:extLst>
            </xdr:cNvPr>
            <xdr:cNvSpPr txBox="1"/>
          </xdr:nvSpPr>
          <xdr:spPr>
            <a:xfrm flipH="1">
              <a:off x="1476392" y="1905585"/>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2</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4" name="Text Box 15">
              <a:extLst>
                <a:ext uri="{FF2B5EF4-FFF2-40B4-BE49-F238E27FC236}">
                  <a16:creationId xmlns:a16="http://schemas.microsoft.com/office/drawing/2014/main" id="{E6AA6160-51A5-4C93-9F6F-4663B3E4D9CE}"/>
                </a:ext>
              </a:extLst>
            </xdr:cNvPr>
            <xdr:cNvSpPr txBox="1"/>
          </xdr:nvSpPr>
          <xdr:spPr>
            <a:xfrm flipH="1">
              <a:off x="47866" y="1228436"/>
              <a:ext cx="1268891"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 you are kept in pain, the more you can fully focus on your own.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5" name="Text Box 16">
              <a:extLst>
                <a:ext uri="{FF2B5EF4-FFF2-40B4-BE49-F238E27FC236}">
                  <a16:creationId xmlns:a16="http://schemas.microsoft.com/office/drawing/2014/main" id="{6E1134E3-F7A0-4A40-8408-6D00C47571BC}"/>
                </a:ext>
              </a:extLst>
            </xdr:cNvPr>
            <xdr:cNvSpPr txBox="1"/>
          </xdr:nvSpPr>
          <xdr:spPr>
            <a:xfrm>
              <a:off x="502791" y="996618"/>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3</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6" name="Text Box 17">
              <a:extLst>
                <a:ext uri="{FF2B5EF4-FFF2-40B4-BE49-F238E27FC236}">
                  <a16:creationId xmlns:a16="http://schemas.microsoft.com/office/drawing/2014/main" id="{5FB09D63-1930-4328-BA82-E2664C8272BF}"/>
                </a:ext>
              </a:extLst>
            </xdr:cNvPr>
            <xdr:cNvSpPr txBox="1"/>
          </xdr:nvSpPr>
          <xdr:spPr>
            <a:xfrm>
              <a:off x="919289" y="313838"/>
              <a:ext cx="1379518" cy="9718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you can fully focus on your own, the less you rely on leaders to generalize </a:t>
              </a:r>
            </a:p>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for relief.</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7" name="Text Box 18">
              <a:extLst>
                <a:ext uri="{FF2B5EF4-FFF2-40B4-BE49-F238E27FC236}">
                  <a16:creationId xmlns:a16="http://schemas.microsoft.com/office/drawing/2014/main" id="{14D3B052-35EF-44E5-BE12-F65252108A74}"/>
                </a:ext>
              </a:extLst>
            </xdr:cNvPr>
            <xdr:cNvSpPr txBox="1"/>
          </xdr:nvSpPr>
          <xdr:spPr>
            <a:xfrm flipH="1">
              <a:off x="1464292" y="60061"/>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8" name="Text Box 19">
              <a:extLst>
                <a:ext uri="{FF2B5EF4-FFF2-40B4-BE49-F238E27FC236}">
                  <a16:creationId xmlns:a16="http://schemas.microsoft.com/office/drawing/2014/main" id="{5C819C8E-D725-44CE-A466-F4F963068F6A}"/>
                </a:ext>
              </a:extLst>
            </xdr:cNvPr>
            <xdr:cNvSpPr txBox="1"/>
          </xdr:nvSpPr>
          <xdr:spPr>
            <a:xfrm flipH="1">
              <a:off x="1788402" y="1152236"/>
              <a:ext cx="1427579" cy="900325"/>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1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less you </a:t>
              </a:r>
            </a:p>
            <a:p>
              <a:pPr marL="0" marR="0" algn="ctr">
                <a:lnSpc>
                  <a:spcPts val="1200"/>
                </a:lnSpc>
                <a:spcBef>
                  <a:spcPts val="0"/>
                </a:spcBef>
                <a:spcAft>
                  <a:spcPts val="0"/>
                </a:spcAft>
              </a:pPr>
              <a:r>
                <a:rPr lang="en-US" sz="1100" b="1" kern="1200" spc="-2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rely on leaders to generalize for relief</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the more your specific needs can fully resolve.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2101" name="Rectangle 2100">
            <a:extLst>
              <a:ext uri="{FF2B5EF4-FFF2-40B4-BE49-F238E27FC236}">
                <a16:creationId xmlns:a16="http://schemas.microsoft.com/office/drawing/2014/main" id="{51E74EEB-AA0E-4A65-ABEA-96C747D3A58F}"/>
              </a:ext>
            </a:extLst>
          </xdr:cNvPr>
          <xdr:cNvSpPr/>
        </xdr:nvSpPr>
        <xdr:spPr>
          <a:xfrm>
            <a:off x="42065" y="191246760"/>
            <a:ext cx="2693516" cy="56310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a:solidFill>
                    <a:schemeClr val="accent6">
                      <a:lumMod val="50000"/>
                    </a:schemeClr>
                  </a:solidFill>
                </a:ln>
                <a:solidFill>
                  <a:schemeClr val="accent6">
                    <a:lumMod val="50000"/>
                  </a:schemeClr>
                </a:solidFill>
                <a:latin typeface="Arial Narrow" panose="020B0606020202030204" pitchFamily="34" charset="0"/>
                <a:ea typeface="Times New Roman" panose="02020603050405020304" pitchFamily="18" charset="0"/>
                <a:cs typeface="Times New Roman" panose="02020603050405020304" pitchFamily="18" charset="0"/>
              </a:rPr>
              <a:t>EMPOWERMENT CYCLE </a:t>
            </a:r>
            <a:r>
              <a:rPr lang="en-US" sz="1600">
                <a:ln>
                  <a:solidFill>
                    <a:schemeClr val="accent6">
                      <a:lumMod val="50000"/>
                    </a:schemeClr>
                  </a:solidFill>
                </a:ln>
                <a:solidFill>
                  <a:schemeClr val="accent6">
                    <a:lumMod val="50000"/>
                  </a:schemeClr>
                </a:solidFill>
                <a:latin typeface="Arial Narrow" panose="020B0606020202030204" pitchFamily="34" charset="0"/>
                <a:ea typeface="Times New Roman" panose="02020603050405020304" pitchFamily="18" charset="0"/>
                <a:cs typeface="Times New Roman" panose="02020603050405020304" pitchFamily="18" charset="0"/>
              </a:rPr>
              <a:t>– Harmony Politics</a:t>
            </a:r>
            <a:endParaRPr lang="en-US" sz="1600">
              <a:ln>
                <a:solidFill>
                  <a:schemeClr val="accent6">
                    <a:lumMod val="50000"/>
                  </a:schemeClr>
                </a:solidFill>
              </a:ln>
              <a:solidFill>
                <a:schemeClr val="accent6">
                  <a:lumMod val="50000"/>
                </a:schemeClr>
              </a:solidFill>
              <a:latin typeface="Arial Narrow" panose="020B0606020202030204" pitchFamily="34" charset="0"/>
            </a:endParaRPr>
          </a:p>
        </xdr:txBody>
      </xdr:sp>
      <xdr:sp macro="" textlink="">
        <xdr:nvSpPr>
          <xdr:cNvPr id="2102" name="Rectangle 2101">
            <a:extLst>
              <a:ext uri="{FF2B5EF4-FFF2-40B4-BE49-F238E27FC236}">
                <a16:creationId xmlns:a16="http://schemas.microsoft.com/office/drawing/2014/main" id="{62EA32A6-7807-4829-AAF6-A0F7B91CB088}"/>
              </a:ext>
            </a:extLst>
          </xdr:cNvPr>
          <xdr:cNvSpPr/>
        </xdr:nvSpPr>
        <xdr:spPr>
          <a:xfrm>
            <a:off x="3444241" y="187878720"/>
            <a:ext cx="2331720" cy="56310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a:solidFill>
                    <a:srgbClr val="4B1E64"/>
                  </a:solidFill>
                </a:ln>
                <a:solidFill>
                  <a:srgbClr val="4B1E64"/>
                </a:solidFill>
                <a:latin typeface="Arial Narrow" panose="020B0606020202030204" pitchFamily="34" charset="0"/>
                <a:ea typeface="Times New Roman" panose="02020603050405020304" pitchFamily="18" charset="0"/>
                <a:cs typeface="Times New Roman" panose="02020603050405020304" pitchFamily="18" charset="0"/>
              </a:rPr>
              <a:t>POWER ELITE CYCLE </a:t>
            </a:r>
            <a:r>
              <a:rPr lang="en-US" sz="1600">
                <a:ln>
                  <a:solidFill>
                    <a:srgbClr val="4B1E64"/>
                  </a:solidFill>
                </a:ln>
                <a:solidFill>
                  <a:srgbClr val="4B1E64"/>
                </a:solidFill>
                <a:latin typeface="Arial Narrow" panose="020B0606020202030204" pitchFamily="34" charset="0"/>
                <a:ea typeface="Times New Roman" panose="02020603050405020304" pitchFamily="18" charset="0"/>
                <a:cs typeface="Times New Roman" panose="02020603050405020304" pitchFamily="18" charset="0"/>
              </a:rPr>
              <a:t>– divisive politics</a:t>
            </a:r>
            <a:endParaRPr lang="en-US" sz="1600">
              <a:ln>
                <a:solidFill>
                  <a:srgbClr val="4B1E64"/>
                </a:solidFill>
              </a:ln>
              <a:solidFill>
                <a:srgbClr val="4B1E64"/>
              </a:solidFill>
              <a:latin typeface="Arial Narrow" panose="020B0606020202030204" pitchFamily="34" charset="0"/>
            </a:endParaRPr>
          </a:p>
        </xdr:txBody>
      </xdr:sp>
    </xdr:grpSp>
    <xdr:clientData/>
  </xdr:twoCellAnchor>
  <xdr:twoCellAnchor>
    <xdr:from>
      <xdr:col>0</xdr:col>
      <xdr:colOff>99060</xdr:colOff>
      <xdr:row>1191</xdr:row>
      <xdr:rowOff>33308</xdr:rowOff>
    </xdr:from>
    <xdr:to>
      <xdr:col>12</xdr:col>
      <xdr:colOff>419100</xdr:colOff>
      <xdr:row>1208</xdr:row>
      <xdr:rowOff>112954</xdr:rowOff>
    </xdr:to>
    <xdr:grpSp>
      <xdr:nvGrpSpPr>
        <xdr:cNvPr id="2124" name="Polarizing to nonpolarizing politics">
          <a:extLst>
            <a:ext uri="{FF2B5EF4-FFF2-40B4-BE49-F238E27FC236}">
              <a16:creationId xmlns:a16="http://schemas.microsoft.com/office/drawing/2014/main" id="{A361B9F0-DA58-4BDF-9E8D-A5BA3F81FB5B}"/>
            </a:ext>
          </a:extLst>
        </xdr:cNvPr>
        <xdr:cNvGrpSpPr>
          <a:grpSpLocks noChangeAspect="1"/>
        </xdr:cNvGrpSpPr>
      </xdr:nvGrpSpPr>
      <xdr:grpSpPr>
        <a:xfrm>
          <a:off x="99060" y="238089728"/>
          <a:ext cx="5966460" cy="3066686"/>
          <a:chOff x="6492256" y="68602908"/>
          <a:chExt cx="11781542" cy="5806966"/>
        </a:xfrm>
      </xdr:grpSpPr>
      <xdr:sp macro="" textlink="">
        <xdr:nvSpPr>
          <xdr:cNvPr id="2125" name="Politics is... (enter)">
            <a:extLst>
              <a:ext uri="{FF2B5EF4-FFF2-40B4-BE49-F238E27FC236}">
                <a16:creationId xmlns:a16="http://schemas.microsoft.com/office/drawing/2014/main" id="{767C90C1-EA9C-45BE-87B2-5E4A0EDD477A}"/>
              </a:ext>
            </a:extLst>
          </xdr:cNvPr>
          <xdr:cNvSpPr/>
        </xdr:nvSpPr>
        <xdr:spPr>
          <a:xfrm>
            <a:off x="6492256" y="68602908"/>
            <a:ext cx="10972802" cy="5806966"/>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n-US" sz="28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Politics is </a:t>
            </a:r>
          </a:p>
          <a:p>
            <a:pPr marL="457200">
              <a:lnSpc>
                <a:spcPts val="4000"/>
              </a:lnSpc>
              <a:spcBef>
                <a:spcPts val="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the art of generalizing </a:t>
            </a:r>
          </a:p>
          <a:p>
            <a:pPr marL="457200">
              <a:lnSpc>
                <a:spcPts val="4000"/>
              </a:lnSpc>
              <a:spcBef>
                <a:spcPts val="1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how to agreeably address needs </a:t>
            </a:r>
          </a:p>
          <a:p>
            <a:pPr marL="457200">
              <a:lnSpc>
                <a:spcPts val="4000"/>
              </a:lnSpc>
              <a:spcBef>
                <a:spcPts val="1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in differing social situations.</a:t>
            </a:r>
            <a:endParaRPr lang="en-US" sz="2400" b="1" cap="none" spc="50">
              <a:ln w="9525" cmpd="sng">
                <a:solidFill>
                  <a:schemeClr val="bg1"/>
                </a:solidFill>
                <a:prstDash val="solid"/>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endParaRPr>
          </a:p>
        </xdr:txBody>
      </xdr:sp>
      <xdr:sp macro="" textlink="">
        <xdr:nvSpPr>
          <xdr:cNvPr id="2126" name="Arrow: Left-Right 2125">
            <a:extLst>
              <a:ext uri="{FF2B5EF4-FFF2-40B4-BE49-F238E27FC236}">
                <a16:creationId xmlns:a16="http://schemas.microsoft.com/office/drawing/2014/main" id="{5480FEA5-1B43-40DF-99E9-A1F92AEBDAC8}"/>
              </a:ext>
            </a:extLst>
          </xdr:cNvPr>
          <xdr:cNvSpPr/>
        </xdr:nvSpPr>
        <xdr:spPr>
          <a:xfrm>
            <a:off x="6923127" y="70466105"/>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7" name="Arrow: Left-Right 2126">
            <a:extLst>
              <a:ext uri="{FF2B5EF4-FFF2-40B4-BE49-F238E27FC236}">
                <a16:creationId xmlns:a16="http://schemas.microsoft.com/office/drawing/2014/main" id="{F6FE16DA-0896-46BD-BF90-6BF707557C4C}"/>
              </a:ext>
            </a:extLst>
          </xdr:cNvPr>
          <xdr:cNvSpPr/>
        </xdr:nvSpPr>
        <xdr:spPr>
          <a:xfrm>
            <a:off x="6923127" y="71783282"/>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8" name="Arrow: Left-Right 2127">
            <a:extLst>
              <a:ext uri="{FF2B5EF4-FFF2-40B4-BE49-F238E27FC236}">
                <a16:creationId xmlns:a16="http://schemas.microsoft.com/office/drawing/2014/main" id="{CF8B5C43-A2E9-48E5-903E-7151C6F9A12E}"/>
              </a:ext>
            </a:extLst>
          </xdr:cNvPr>
          <xdr:cNvSpPr/>
        </xdr:nvSpPr>
        <xdr:spPr>
          <a:xfrm>
            <a:off x="6923127" y="73163745"/>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9" name="generalizing">
            <a:extLst>
              <a:ext uri="{FF2B5EF4-FFF2-40B4-BE49-F238E27FC236}">
                <a16:creationId xmlns:a16="http://schemas.microsoft.com/office/drawing/2014/main" id="{D17B3200-F925-4376-8C25-AB826FF0775C}"/>
              </a:ext>
            </a:extLst>
          </xdr:cNvPr>
          <xdr:cNvSpPr/>
        </xdr:nvSpPr>
        <xdr:spPr>
          <a:xfrm>
            <a:off x="6504569" y="70350027"/>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generalizing beliefs</a:t>
            </a:r>
          </a:p>
        </xdr:txBody>
      </xdr:sp>
      <xdr:sp macro="" textlink="">
        <xdr:nvSpPr>
          <xdr:cNvPr id="2130" name="specifics">
            <a:extLst>
              <a:ext uri="{FF2B5EF4-FFF2-40B4-BE49-F238E27FC236}">
                <a16:creationId xmlns:a16="http://schemas.microsoft.com/office/drawing/2014/main" id="{95DCDDB0-58F2-48A1-ACEB-B5DFD8A96856}"/>
              </a:ext>
            </a:extLst>
          </xdr:cNvPr>
          <xdr:cNvSpPr/>
        </xdr:nvSpPr>
        <xdr:spPr>
          <a:xfrm>
            <a:off x="12786922" y="70350027"/>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know s</a:t>
            </a: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pecific needs</a:t>
            </a:r>
          </a:p>
        </xdr:txBody>
      </xdr:sp>
      <xdr:sp macro="" textlink="">
        <xdr:nvSpPr>
          <xdr:cNvPr id="2131" name="avoiding">
            <a:extLst>
              <a:ext uri="{FF2B5EF4-FFF2-40B4-BE49-F238E27FC236}">
                <a16:creationId xmlns:a16="http://schemas.microsoft.com/office/drawing/2014/main" id="{D56A980E-DEB7-4F18-A50B-A76BCC49F406}"/>
              </a:ext>
            </a:extLst>
          </xdr:cNvPr>
          <xdr:cNvSpPr/>
        </xdr:nvSpPr>
        <xdr:spPr>
          <a:xfrm>
            <a:off x="6504567" y="71663418"/>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alienating norms</a:t>
            </a:r>
            <a:endParaRPr lang="en-US" sz="28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endParaRPr>
          </a:p>
        </xdr:txBody>
      </xdr:sp>
      <xdr:sp macro="" textlink="">
        <xdr:nvSpPr>
          <xdr:cNvPr id="2132" name="engaging">
            <a:extLst>
              <a:ext uri="{FF2B5EF4-FFF2-40B4-BE49-F238E27FC236}">
                <a16:creationId xmlns:a16="http://schemas.microsoft.com/office/drawing/2014/main" id="{ACBE6F8E-F171-46FD-95D3-2D0684596FFC}"/>
              </a:ext>
            </a:extLst>
          </xdr:cNvPr>
          <xdr:cNvSpPr/>
        </xdr:nvSpPr>
        <xdr:spPr>
          <a:xfrm>
            <a:off x="12741198" y="71663418"/>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engaging impacts</a:t>
            </a:r>
            <a:endParaRPr lang="en-US" sz="28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endParaRPr>
          </a:p>
        </xdr:txBody>
      </xdr:sp>
      <xdr:sp macro="" textlink="">
        <xdr:nvSpPr>
          <xdr:cNvPr id="2133" name="polarizing">
            <a:extLst>
              <a:ext uri="{FF2B5EF4-FFF2-40B4-BE49-F238E27FC236}">
                <a16:creationId xmlns:a16="http://schemas.microsoft.com/office/drawing/2014/main" id="{AE314C6F-3A99-4DA4-AB01-B7D678D04C5F}"/>
              </a:ext>
            </a:extLst>
          </xdr:cNvPr>
          <xdr:cNvSpPr/>
        </xdr:nvSpPr>
        <xdr:spPr>
          <a:xfrm>
            <a:off x="6504567" y="73057816"/>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polarizing priorities</a:t>
            </a:r>
            <a:endParaRPr lang="en-US" sz="28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endParaRPr>
          </a:p>
        </xdr:txBody>
      </xdr:sp>
      <xdr:sp macro="" textlink="">
        <xdr:nvSpPr>
          <xdr:cNvPr id="2134" name="engaging">
            <a:extLst>
              <a:ext uri="{FF2B5EF4-FFF2-40B4-BE49-F238E27FC236}">
                <a16:creationId xmlns:a16="http://schemas.microsoft.com/office/drawing/2014/main" id="{2FAF25EA-D1ED-4C2A-8D54-F17FCCA3D42E}"/>
              </a:ext>
            </a:extLst>
          </xdr:cNvPr>
          <xdr:cNvSpPr/>
        </xdr:nvSpPr>
        <xdr:spPr>
          <a:xfrm>
            <a:off x="12695474" y="73057824"/>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unifying resolution</a:t>
            </a:r>
            <a:endParaRPr lang="en-US" sz="28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endParaRPr>
          </a:p>
        </xdr:txBody>
      </xdr:sp>
    </xdr:grpSp>
    <xdr:clientData/>
  </xdr:twoCellAnchor>
  <xdr:twoCellAnchor>
    <xdr:from>
      <xdr:col>0</xdr:col>
      <xdr:colOff>0</xdr:colOff>
      <xdr:row>1291</xdr:row>
      <xdr:rowOff>196369</xdr:rowOff>
    </xdr:from>
    <xdr:to>
      <xdr:col>14</xdr:col>
      <xdr:colOff>8700</xdr:colOff>
      <xdr:row>1315</xdr:row>
      <xdr:rowOff>31003</xdr:rowOff>
    </xdr:to>
    <xdr:grpSp>
      <xdr:nvGrpSpPr>
        <xdr:cNvPr id="2153" name="Group 2152">
          <a:extLst>
            <a:ext uri="{FF2B5EF4-FFF2-40B4-BE49-F238E27FC236}">
              <a16:creationId xmlns:a16="http://schemas.microsoft.com/office/drawing/2014/main" id="{81985E43-EF86-4382-9503-EC41BAD8B659}"/>
            </a:ext>
          </a:extLst>
        </xdr:cNvPr>
        <xdr:cNvGrpSpPr/>
      </xdr:nvGrpSpPr>
      <xdr:grpSpPr>
        <a:xfrm>
          <a:off x="0" y="256243609"/>
          <a:ext cx="6272340" cy="4162794"/>
          <a:chOff x="6185188" y="87475841"/>
          <a:chExt cx="6196140" cy="4155223"/>
        </a:xfrm>
      </xdr:grpSpPr>
      <xdr:sp macro="" textlink="">
        <xdr:nvSpPr>
          <xdr:cNvPr id="2154" name="Freeform: Shape 2153">
            <a:extLst>
              <a:ext uri="{FF2B5EF4-FFF2-40B4-BE49-F238E27FC236}">
                <a16:creationId xmlns:a16="http://schemas.microsoft.com/office/drawing/2014/main" id="{E51BAC69-AE37-4390-B563-DCE7A8FEA5C8}"/>
              </a:ext>
            </a:extLst>
          </xdr:cNvPr>
          <xdr:cNvSpPr/>
        </xdr:nvSpPr>
        <xdr:spPr>
          <a:xfrm>
            <a:off x="6192807" y="87489908"/>
            <a:ext cx="3097731" cy="2104194"/>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9560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72857 w 3097752"/>
              <a:gd name="connsiteY21" fmla="*/ 2074801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84304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72857 w 3097752"/>
              <a:gd name="connsiteY21" fmla="*/ 2074801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105297"/>
              <a:gd name="connsiteX1" fmla="*/ 3097752 w 3097752"/>
              <a:gd name="connsiteY1" fmla="*/ 0 h 2105297"/>
              <a:gd name="connsiteX2" fmla="*/ 3088339 w 3097752"/>
              <a:gd name="connsiteY2" fmla="*/ 2084304 h 2105297"/>
              <a:gd name="connsiteX3" fmla="*/ 1276573 w 3097752"/>
              <a:gd name="connsiteY3" fmla="*/ 2074878 h 2105297"/>
              <a:gd name="connsiteX4" fmla="*/ 1427179 w 3097752"/>
              <a:gd name="connsiteY4" fmla="*/ 1924272 h 2105297"/>
              <a:gd name="connsiteX5" fmla="*/ 2295859 w 3097752"/>
              <a:gd name="connsiteY5" fmla="*/ 1695672 h 2105297"/>
              <a:gd name="connsiteX6" fmla="*/ 2562559 w 3097752"/>
              <a:gd name="connsiteY6" fmla="*/ 1680432 h 2105297"/>
              <a:gd name="connsiteX7" fmla="*/ 2676859 w 3097752"/>
              <a:gd name="connsiteY7" fmla="*/ 1604232 h 2105297"/>
              <a:gd name="connsiteX8" fmla="*/ 2737819 w 3097752"/>
              <a:gd name="connsiteY8" fmla="*/ 1497552 h 2105297"/>
              <a:gd name="connsiteX9" fmla="*/ 2722579 w 3097752"/>
              <a:gd name="connsiteY9" fmla="*/ 415512 h 2105297"/>
              <a:gd name="connsiteX10" fmla="*/ 2699719 w 3097752"/>
              <a:gd name="connsiteY10" fmla="*/ 270732 h 2105297"/>
              <a:gd name="connsiteX11" fmla="*/ 2509219 w 3097752"/>
              <a:gd name="connsiteY11" fmla="*/ 179292 h 2105297"/>
              <a:gd name="connsiteX12" fmla="*/ 284179 w 3097752"/>
              <a:gd name="connsiteY12" fmla="*/ 186912 h 2105297"/>
              <a:gd name="connsiteX13" fmla="*/ 147019 w 3097752"/>
              <a:gd name="connsiteY13" fmla="*/ 232632 h 2105297"/>
              <a:gd name="connsiteX14" fmla="*/ 55579 w 3097752"/>
              <a:gd name="connsiteY14" fmla="*/ 385032 h 2105297"/>
              <a:gd name="connsiteX15" fmla="*/ 63199 w 3097752"/>
              <a:gd name="connsiteY15" fmla="*/ 1459452 h 2105297"/>
              <a:gd name="connsiteX16" fmla="*/ 93679 w 3097752"/>
              <a:gd name="connsiteY16" fmla="*/ 1566132 h 2105297"/>
              <a:gd name="connsiteX17" fmla="*/ 139399 w 3097752"/>
              <a:gd name="connsiteY17" fmla="*/ 1642332 h 2105297"/>
              <a:gd name="connsiteX18" fmla="*/ 268939 w 3097752"/>
              <a:gd name="connsiteY18" fmla="*/ 1695672 h 2105297"/>
              <a:gd name="connsiteX19" fmla="*/ 1602439 w 3097752"/>
              <a:gd name="connsiteY19" fmla="*/ 1688052 h 2105297"/>
              <a:gd name="connsiteX20" fmla="*/ 1423358 w 3097752"/>
              <a:gd name="connsiteY20" fmla="*/ 1923268 h 2105297"/>
              <a:gd name="connsiteX21" fmla="*/ 1303337 w 3097752"/>
              <a:gd name="connsiteY21" fmla="*/ 2105297 h 2105297"/>
              <a:gd name="connsiteX22" fmla="*/ 1030939 w 3097752"/>
              <a:gd name="connsiteY22" fmla="*/ 2091912 h 2105297"/>
              <a:gd name="connsiteX23" fmla="*/ 1030939 w 3097752"/>
              <a:gd name="connsiteY23" fmla="*/ 1756632 h 2105297"/>
              <a:gd name="connsiteX24" fmla="*/ 817579 w 3097752"/>
              <a:gd name="connsiteY24" fmla="*/ 1954752 h 2105297"/>
              <a:gd name="connsiteX25" fmla="*/ 665179 w 3097752"/>
              <a:gd name="connsiteY25" fmla="*/ 1954752 h 2105297"/>
              <a:gd name="connsiteX26" fmla="*/ 672799 w 3097752"/>
              <a:gd name="connsiteY26" fmla="*/ 2099532 h 2105297"/>
              <a:gd name="connsiteX27" fmla="*/ 2239 w 3097752"/>
              <a:gd name="connsiteY27" fmla="*/ 2099532 h 2105297"/>
              <a:gd name="connsiteX28" fmla="*/ 0 w 3097752"/>
              <a:gd name="connsiteY28" fmla="*/ 7621 h 21052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97752" h="2105297">
                <a:moveTo>
                  <a:pt x="0" y="7621"/>
                </a:moveTo>
                <a:lnTo>
                  <a:pt x="3097752" y="0"/>
                </a:lnTo>
                <a:cubicBezTo>
                  <a:pt x="3094614" y="687144"/>
                  <a:pt x="3091477" y="1397160"/>
                  <a:pt x="3088339" y="2084304"/>
                </a:cubicBezTo>
                <a:lnTo>
                  <a:pt x="1276573" y="2074878"/>
                </a:lnTo>
                <a:lnTo>
                  <a:pt x="1427179" y="1924272"/>
                </a:lnTo>
                <a:lnTo>
                  <a:pt x="2295859" y="1695672"/>
                </a:lnTo>
                <a:lnTo>
                  <a:pt x="2562559" y="1680432"/>
                </a:lnTo>
                <a:lnTo>
                  <a:pt x="2676859" y="1604232"/>
                </a:lnTo>
                <a:lnTo>
                  <a:pt x="2737819" y="1497552"/>
                </a:lnTo>
                <a:lnTo>
                  <a:pt x="2722579" y="415512"/>
                </a:lnTo>
                <a:lnTo>
                  <a:pt x="2699719" y="270732"/>
                </a:lnTo>
                <a:lnTo>
                  <a:pt x="2509219" y="179292"/>
                </a:lnTo>
                <a:lnTo>
                  <a:pt x="284179" y="186912"/>
                </a:lnTo>
                <a:lnTo>
                  <a:pt x="147019" y="232632"/>
                </a:lnTo>
                <a:lnTo>
                  <a:pt x="55579" y="385032"/>
                </a:lnTo>
                <a:lnTo>
                  <a:pt x="63199" y="1459452"/>
                </a:lnTo>
                <a:lnTo>
                  <a:pt x="93679" y="1566132"/>
                </a:lnTo>
                <a:lnTo>
                  <a:pt x="139399" y="1642332"/>
                </a:lnTo>
                <a:lnTo>
                  <a:pt x="268939" y="1695672"/>
                </a:lnTo>
                <a:lnTo>
                  <a:pt x="1602439" y="1688052"/>
                </a:lnTo>
                <a:lnTo>
                  <a:pt x="1423358" y="1923268"/>
                </a:lnTo>
                <a:lnTo>
                  <a:pt x="1303337" y="2105297"/>
                </a:lnTo>
                <a:lnTo>
                  <a:pt x="1030939" y="2091912"/>
                </a:lnTo>
                <a:lnTo>
                  <a:pt x="1030939" y="1756632"/>
                </a:lnTo>
                <a:lnTo>
                  <a:pt x="817579" y="1954752"/>
                </a:lnTo>
                <a:lnTo>
                  <a:pt x="665179" y="1954752"/>
                </a:lnTo>
                <a:lnTo>
                  <a:pt x="672799" y="2099532"/>
                </a:lnTo>
                <a:lnTo>
                  <a:pt x="2239" y="2099532"/>
                </a:lnTo>
                <a:cubicBezTo>
                  <a:pt x="1493" y="1402228"/>
                  <a:pt x="746" y="704925"/>
                  <a:pt x="0" y="7621"/>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5" name="Freeform: Shape 2154">
            <a:extLst>
              <a:ext uri="{FF2B5EF4-FFF2-40B4-BE49-F238E27FC236}">
                <a16:creationId xmlns:a16="http://schemas.microsoft.com/office/drawing/2014/main" id="{DDABEE69-0B70-4013-B6CF-42A461A3ADA4}"/>
              </a:ext>
            </a:extLst>
          </xdr:cNvPr>
          <xdr:cNvSpPr/>
        </xdr:nvSpPr>
        <xdr:spPr>
          <a:xfrm flipV="1">
            <a:off x="6185188" y="89533241"/>
            <a:ext cx="3096462" cy="2097823"/>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18598 w 3097752"/>
              <a:gd name="connsiteY20" fmla="*/ 19184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18598 w 3097752"/>
              <a:gd name="connsiteY20" fmla="*/ 1918479 h 2099532"/>
              <a:gd name="connsiteX21" fmla="*/ 1272857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0 h 2091911"/>
              <a:gd name="connsiteX1" fmla="*/ 3097752 w 3097752"/>
              <a:gd name="connsiteY1" fmla="*/ 37804 h 2091911"/>
              <a:gd name="connsiteX2" fmla="*/ 3088339 w 3097752"/>
              <a:gd name="connsiteY2" fmla="*/ 2053811 h 2091911"/>
              <a:gd name="connsiteX3" fmla="*/ 1276573 w 3097752"/>
              <a:gd name="connsiteY3" fmla="*/ 2067257 h 2091911"/>
              <a:gd name="connsiteX4" fmla="*/ 1427179 w 3097752"/>
              <a:gd name="connsiteY4" fmla="*/ 1916651 h 2091911"/>
              <a:gd name="connsiteX5" fmla="*/ 2295859 w 3097752"/>
              <a:gd name="connsiteY5" fmla="*/ 1688051 h 2091911"/>
              <a:gd name="connsiteX6" fmla="*/ 2562559 w 3097752"/>
              <a:gd name="connsiteY6" fmla="*/ 1672811 h 2091911"/>
              <a:gd name="connsiteX7" fmla="*/ 2676859 w 3097752"/>
              <a:gd name="connsiteY7" fmla="*/ 1596611 h 2091911"/>
              <a:gd name="connsiteX8" fmla="*/ 2737819 w 3097752"/>
              <a:gd name="connsiteY8" fmla="*/ 1489931 h 2091911"/>
              <a:gd name="connsiteX9" fmla="*/ 2722579 w 3097752"/>
              <a:gd name="connsiteY9" fmla="*/ 407891 h 2091911"/>
              <a:gd name="connsiteX10" fmla="*/ 2699719 w 3097752"/>
              <a:gd name="connsiteY10" fmla="*/ 263111 h 2091911"/>
              <a:gd name="connsiteX11" fmla="*/ 2509219 w 3097752"/>
              <a:gd name="connsiteY11" fmla="*/ 171671 h 2091911"/>
              <a:gd name="connsiteX12" fmla="*/ 284179 w 3097752"/>
              <a:gd name="connsiteY12" fmla="*/ 179291 h 2091911"/>
              <a:gd name="connsiteX13" fmla="*/ 147019 w 3097752"/>
              <a:gd name="connsiteY13" fmla="*/ 225011 h 2091911"/>
              <a:gd name="connsiteX14" fmla="*/ 55579 w 3097752"/>
              <a:gd name="connsiteY14" fmla="*/ 377411 h 2091911"/>
              <a:gd name="connsiteX15" fmla="*/ 63199 w 3097752"/>
              <a:gd name="connsiteY15" fmla="*/ 1451831 h 2091911"/>
              <a:gd name="connsiteX16" fmla="*/ 93679 w 3097752"/>
              <a:gd name="connsiteY16" fmla="*/ 1558511 h 2091911"/>
              <a:gd name="connsiteX17" fmla="*/ 139399 w 3097752"/>
              <a:gd name="connsiteY17" fmla="*/ 1634711 h 2091911"/>
              <a:gd name="connsiteX18" fmla="*/ 268939 w 3097752"/>
              <a:gd name="connsiteY18" fmla="*/ 1688051 h 2091911"/>
              <a:gd name="connsiteX19" fmla="*/ 1602439 w 3097752"/>
              <a:gd name="connsiteY19" fmla="*/ 1680431 h 2091911"/>
              <a:gd name="connsiteX20" fmla="*/ 1418598 w 3097752"/>
              <a:gd name="connsiteY20" fmla="*/ 1910858 h 2091911"/>
              <a:gd name="connsiteX21" fmla="*/ 1272857 w 3097752"/>
              <a:gd name="connsiteY21" fmla="*/ 2076671 h 2091911"/>
              <a:gd name="connsiteX22" fmla="*/ 1030939 w 3097752"/>
              <a:gd name="connsiteY22" fmla="*/ 2084291 h 2091911"/>
              <a:gd name="connsiteX23" fmla="*/ 1030939 w 3097752"/>
              <a:gd name="connsiteY23" fmla="*/ 1749011 h 2091911"/>
              <a:gd name="connsiteX24" fmla="*/ 817579 w 3097752"/>
              <a:gd name="connsiteY24" fmla="*/ 1947131 h 2091911"/>
              <a:gd name="connsiteX25" fmla="*/ 665179 w 3097752"/>
              <a:gd name="connsiteY25" fmla="*/ 1947131 h 2091911"/>
              <a:gd name="connsiteX26" fmla="*/ 672799 w 3097752"/>
              <a:gd name="connsiteY26" fmla="*/ 2091911 h 2091911"/>
              <a:gd name="connsiteX27" fmla="*/ 2239 w 3097752"/>
              <a:gd name="connsiteY27" fmla="*/ 2091911 h 2091911"/>
              <a:gd name="connsiteX28" fmla="*/ 0 w 3097752"/>
              <a:gd name="connsiteY28" fmla="*/ 0 h 2091911"/>
              <a:gd name="connsiteX0" fmla="*/ 0 w 3097752"/>
              <a:gd name="connsiteY0" fmla="*/ 50 h 2054107"/>
              <a:gd name="connsiteX1" fmla="*/ 3097752 w 3097752"/>
              <a:gd name="connsiteY1" fmla="*/ 0 h 2054107"/>
              <a:gd name="connsiteX2" fmla="*/ 3088339 w 3097752"/>
              <a:gd name="connsiteY2" fmla="*/ 2016007 h 2054107"/>
              <a:gd name="connsiteX3" fmla="*/ 1276573 w 3097752"/>
              <a:gd name="connsiteY3" fmla="*/ 2029453 h 2054107"/>
              <a:gd name="connsiteX4" fmla="*/ 1427179 w 3097752"/>
              <a:gd name="connsiteY4" fmla="*/ 1878847 h 2054107"/>
              <a:gd name="connsiteX5" fmla="*/ 2295859 w 3097752"/>
              <a:gd name="connsiteY5" fmla="*/ 1650247 h 2054107"/>
              <a:gd name="connsiteX6" fmla="*/ 2562559 w 3097752"/>
              <a:gd name="connsiteY6" fmla="*/ 1635007 h 2054107"/>
              <a:gd name="connsiteX7" fmla="*/ 2676859 w 3097752"/>
              <a:gd name="connsiteY7" fmla="*/ 1558807 h 2054107"/>
              <a:gd name="connsiteX8" fmla="*/ 2737819 w 3097752"/>
              <a:gd name="connsiteY8" fmla="*/ 1452127 h 2054107"/>
              <a:gd name="connsiteX9" fmla="*/ 2722579 w 3097752"/>
              <a:gd name="connsiteY9" fmla="*/ 370087 h 2054107"/>
              <a:gd name="connsiteX10" fmla="*/ 2699719 w 3097752"/>
              <a:gd name="connsiteY10" fmla="*/ 225307 h 2054107"/>
              <a:gd name="connsiteX11" fmla="*/ 2509219 w 3097752"/>
              <a:gd name="connsiteY11" fmla="*/ 133867 h 2054107"/>
              <a:gd name="connsiteX12" fmla="*/ 284179 w 3097752"/>
              <a:gd name="connsiteY12" fmla="*/ 141487 h 2054107"/>
              <a:gd name="connsiteX13" fmla="*/ 147019 w 3097752"/>
              <a:gd name="connsiteY13" fmla="*/ 187207 h 2054107"/>
              <a:gd name="connsiteX14" fmla="*/ 55579 w 3097752"/>
              <a:gd name="connsiteY14" fmla="*/ 339607 h 2054107"/>
              <a:gd name="connsiteX15" fmla="*/ 63199 w 3097752"/>
              <a:gd name="connsiteY15" fmla="*/ 1414027 h 2054107"/>
              <a:gd name="connsiteX16" fmla="*/ 93679 w 3097752"/>
              <a:gd name="connsiteY16" fmla="*/ 1520707 h 2054107"/>
              <a:gd name="connsiteX17" fmla="*/ 139399 w 3097752"/>
              <a:gd name="connsiteY17" fmla="*/ 1596907 h 2054107"/>
              <a:gd name="connsiteX18" fmla="*/ 268939 w 3097752"/>
              <a:gd name="connsiteY18" fmla="*/ 1650247 h 2054107"/>
              <a:gd name="connsiteX19" fmla="*/ 1602439 w 3097752"/>
              <a:gd name="connsiteY19" fmla="*/ 1642627 h 2054107"/>
              <a:gd name="connsiteX20" fmla="*/ 1418598 w 3097752"/>
              <a:gd name="connsiteY20" fmla="*/ 1873054 h 2054107"/>
              <a:gd name="connsiteX21" fmla="*/ 1272857 w 3097752"/>
              <a:gd name="connsiteY21" fmla="*/ 2038867 h 2054107"/>
              <a:gd name="connsiteX22" fmla="*/ 1030939 w 3097752"/>
              <a:gd name="connsiteY22" fmla="*/ 2046487 h 2054107"/>
              <a:gd name="connsiteX23" fmla="*/ 1030939 w 3097752"/>
              <a:gd name="connsiteY23" fmla="*/ 1711207 h 2054107"/>
              <a:gd name="connsiteX24" fmla="*/ 817579 w 3097752"/>
              <a:gd name="connsiteY24" fmla="*/ 1909327 h 2054107"/>
              <a:gd name="connsiteX25" fmla="*/ 665179 w 3097752"/>
              <a:gd name="connsiteY25" fmla="*/ 1909327 h 2054107"/>
              <a:gd name="connsiteX26" fmla="*/ 672799 w 3097752"/>
              <a:gd name="connsiteY26" fmla="*/ 2054107 h 2054107"/>
              <a:gd name="connsiteX27" fmla="*/ 2239 w 3097752"/>
              <a:gd name="connsiteY27" fmla="*/ 2054107 h 2054107"/>
              <a:gd name="connsiteX28" fmla="*/ 0 w 3097752"/>
              <a:gd name="connsiteY28" fmla="*/ 50 h 2054107"/>
              <a:gd name="connsiteX0" fmla="*/ 0 w 3112992"/>
              <a:gd name="connsiteY0" fmla="*/ 15192 h 2069249"/>
              <a:gd name="connsiteX1" fmla="*/ 3112992 w 3112992"/>
              <a:gd name="connsiteY1" fmla="*/ 0 h 2069249"/>
              <a:gd name="connsiteX2" fmla="*/ 3088339 w 3112992"/>
              <a:gd name="connsiteY2" fmla="*/ 2031149 h 2069249"/>
              <a:gd name="connsiteX3" fmla="*/ 1276573 w 3112992"/>
              <a:gd name="connsiteY3" fmla="*/ 2044595 h 2069249"/>
              <a:gd name="connsiteX4" fmla="*/ 1427179 w 3112992"/>
              <a:gd name="connsiteY4" fmla="*/ 1893989 h 2069249"/>
              <a:gd name="connsiteX5" fmla="*/ 2295859 w 3112992"/>
              <a:gd name="connsiteY5" fmla="*/ 1665389 h 2069249"/>
              <a:gd name="connsiteX6" fmla="*/ 2562559 w 3112992"/>
              <a:gd name="connsiteY6" fmla="*/ 1650149 h 2069249"/>
              <a:gd name="connsiteX7" fmla="*/ 2676859 w 3112992"/>
              <a:gd name="connsiteY7" fmla="*/ 1573949 h 2069249"/>
              <a:gd name="connsiteX8" fmla="*/ 2737819 w 3112992"/>
              <a:gd name="connsiteY8" fmla="*/ 1467269 h 2069249"/>
              <a:gd name="connsiteX9" fmla="*/ 2722579 w 3112992"/>
              <a:gd name="connsiteY9" fmla="*/ 385229 h 2069249"/>
              <a:gd name="connsiteX10" fmla="*/ 2699719 w 3112992"/>
              <a:gd name="connsiteY10" fmla="*/ 240449 h 2069249"/>
              <a:gd name="connsiteX11" fmla="*/ 2509219 w 3112992"/>
              <a:gd name="connsiteY11" fmla="*/ 149009 h 2069249"/>
              <a:gd name="connsiteX12" fmla="*/ 284179 w 3112992"/>
              <a:gd name="connsiteY12" fmla="*/ 156629 h 2069249"/>
              <a:gd name="connsiteX13" fmla="*/ 147019 w 3112992"/>
              <a:gd name="connsiteY13" fmla="*/ 202349 h 2069249"/>
              <a:gd name="connsiteX14" fmla="*/ 55579 w 3112992"/>
              <a:gd name="connsiteY14" fmla="*/ 354749 h 2069249"/>
              <a:gd name="connsiteX15" fmla="*/ 63199 w 3112992"/>
              <a:gd name="connsiteY15" fmla="*/ 1429169 h 2069249"/>
              <a:gd name="connsiteX16" fmla="*/ 93679 w 3112992"/>
              <a:gd name="connsiteY16" fmla="*/ 1535849 h 2069249"/>
              <a:gd name="connsiteX17" fmla="*/ 139399 w 3112992"/>
              <a:gd name="connsiteY17" fmla="*/ 1612049 h 2069249"/>
              <a:gd name="connsiteX18" fmla="*/ 268939 w 3112992"/>
              <a:gd name="connsiteY18" fmla="*/ 1665389 h 2069249"/>
              <a:gd name="connsiteX19" fmla="*/ 1602439 w 3112992"/>
              <a:gd name="connsiteY19" fmla="*/ 1657769 h 2069249"/>
              <a:gd name="connsiteX20" fmla="*/ 1418598 w 3112992"/>
              <a:gd name="connsiteY20" fmla="*/ 1888196 h 2069249"/>
              <a:gd name="connsiteX21" fmla="*/ 1272857 w 3112992"/>
              <a:gd name="connsiteY21" fmla="*/ 2054009 h 2069249"/>
              <a:gd name="connsiteX22" fmla="*/ 1030939 w 3112992"/>
              <a:gd name="connsiteY22" fmla="*/ 2061629 h 2069249"/>
              <a:gd name="connsiteX23" fmla="*/ 1030939 w 3112992"/>
              <a:gd name="connsiteY23" fmla="*/ 1726349 h 2069249"/>
              <a:gd name="connsiteX24" fmla="*/ 817579 w 3112992"/>
              <a:gd name="connsiteY24" fmla="*/ 1924469 h 2069249"/>
              <a:gd name="connsiteX25" fmla="*/ 665179 w 3112992"/>
              <a:gd name="connsiteY25" fmla="*/ 1924469 h 2069249"/>
              <a:gd name="connsiteX26" fmla="*/ 672799 w 3112992"/>
              <a:gd name="connsiteY26" fmla="*/ 2069249 h 2069249"/>
              <a:gd name="connsiteX27" fmla="*/ 2239 w 3112992"/>
              <a:gd name="connsiteY27" fmla="*/ 2069249 h 2069249"/>
              <a:gd name="connsiteX28" fmla="*/ 0 w 3112992"/>
              <a:gd name="connsiteY28" fmla="*/ 15192 h 2069249"/>
              <a:gd name="connsiteX0" fmla="*/ 0 w 3112992"/>
              <a:gd name="connsiteY0" fmla="*/ 51 h 2069249"/>
              <a:gd name="connsiteX1" fmla="*/ 3112992 w 3112992"/>
              <a:gd name="connsiteY1" fmla="*/ 0 h 2069249"/>
              <a:gd name="connsiteX2" fmla="*/ 3088339 w 3112992"/>
              <a:gd name="connsiteY2" fmla="*/ 2031149 h 2069249"/>
              <a:gd name="connsiteX3" fmla="*/ 1276573 w 3112992"/>
              <a:gd name="connsiteY3" fmla="*/ 2044595 h 2069249"/>
              <a:gd name="connsiteX4" fmla="*/ 1427179 w 3112992"/>
              <a:gd name="connsiteY4" fmla="*/ 1893989 h 2069249"/>
              <a:gd name="connsiteX5" fmla="*/ 2295859 w 3112992"/>
              <a:gd name="connsiteY5" fmla="*/ 1665389 h 2069249"/>
              <a:gd name="connsiteX6" fmla="*/ 2562559 w 3112992"/>
              <a:gd name="connsiteY6" fmla="*/ 1650149 h 2069249"/>
              <a:gd name="connsiteX7" fmla="*/ 2676859 w 3112992"/>
              <a:gd name="connsiteY7" fmla="*/ 1573949 h 2069249"/>
              <a:gd name="connsiteX8" fmla="*/ 2737819 w 3112992"/>
              <a:gd name="connsiteY8" fmla="*/ 1467269 h 2069249"/>
              <a:gd name="connsiteX9" fmla="*/ 2722579 w 3112992"/>
              <a:gd name="connsiteY9" fmla="*/ 385229 h 2069249"/>
              <a:gd name="connsiteX10" fmla="*/ 2699719 w 3112992"/>
              <a:gd name="connsiteY10" fmla="*/ 240449 h 2069249"/>
              <a:gd name="connsiteX11" fmla="*/ 2509219 w 3112992"/>
              <a:gd name="connsiteY11" fmla="*/ 149009 h 2069249"/>
              <a:gd name="connsiteX12" fmla="*/ 284179 w 3112992"/>
              <a:gd name="connsiteY12" fmla="*/ 156629 h 2069249"/>
              <a:gd name="connsiteX13" fmla="*/ 147019 w 3112992"/>
              <a:gd name="connsiteY13" fmla="*/ 202349 h 2069249"/>
              <a:gd name="connsiteX14" fmla="*/ 55579 w 3112992"/>
              <a:gd name="connsiteY14" fmla="*/ 354749 h 2069249"/>
              <a:gd name="connsiteX15" fmla="*/ 63199 w 3112992"/>
              <a:gd name="connsiteY15" fmla="*/ 1429169 h 2069249"/>
              <a:gd name="connsiteX16" fmla="*/ 93679 w 3112992"/>
              <a:gd name="connsiteY16" fmla="*/ 1535849 h 2069249"/>
              <a:gd name="connsiteX17" fmla="*/ 139399 w 3112992"/>
              <a:gd name="connsiteY17" fmla="*/ 1612049 h 2069249"/>
              <a:gd name="connsiteX18" fmla="*/ 268939 w 3112992"/>
              <a:gd name="connsiteY18" fmla="*/ 1665389 h 2069249"/>
              <a:gd name="connsiteX19" fmla="*/ 1602439 w 3112992"/>
              <a:gd name="connsiteY19" fmla="*/ 1657769 h 2069249"/>
              <a:gd name="connsiteX20" fmla="*/ 1418598 w 3112992"/>
              <a:gd name="connsiteY20" fmla="*/ 1888196 h 2069249"/>
              <a:gd name="connsiteX21" fmla="*/ 1272857 w 3112992"/>
              <a:gd name="connsiteY21" fmla="*/ 2054009 h 2069249"/>
              <a:gd name="connsiteX22" fmla="*/ 1030939 w 3112992"/>
              <a:gd name="connsiteY22" fmla="*/ 2061629 h 2069249"/>
              <a:gd name="connsiteX23" fmla="*/ 1030939 w 3112992"/>
              <a:gd name="connsiteY23" fmla="*/ 1726349 h 2069249"/>
              <a:gd name="connsiteX24" fmla="*/ 817579 w 3112992"/>
              <a:gd name="connsiteY24" fmla="*/ 1924469 h 2069249"/>
              <a:gd name="connsiteX25" fmla="*/ 665179 w 3112992"/>
              <a:gd name="connsiteY25" fmla="*/ 1924469 h 2069249"/>
              <a:gd name="connsiteX26" fmla="*/ 672799 w 3112992"/>
              <a:gd name="connsiteY26" fmla="*/ 2069249 h 2069249"/>
              <a:gd name="connsiteX27" fmla="*/ 2239 w 3112992"/>
              <a:gd name="connsiteY27" fmla="*/ 2069249 h 2069249"/>
              <a:gd name="connsiteX28" fmla="*/ 0 w 3112992"/>
              <a:gd name="connsiteY28" fmla="*/ 51 h 2069249"/>
              <a:gd name="connsiteX0" fmla="*/ 0 w 3090132"/>
              <a:gd name="connsiteY0" fmla="*/ 51 h 2069249"/>
              <a:gd name="connsiteX1" fmla="*/ 3090132 w 3090132"/>
              <a:gd name="connsiteY1" fmla="*/ 0 h 2069249"/>
              <a:gd name="connsiteX2" fmla="*/ 3088339 w 3090132"/>
              <a:gd name="connsiteY2" fmla="*/ 2031149 h 2069249"/>
              <a:gd name="connsiteX3" fmla="*/ 1276573 w 3090132"/>
              <a:gd name="connsiteY3" fmla="*/ 2044595 h 2069249"/>
              <a:gd name="connsiteX4" fmla="*/ 1427179 w 3090132"/>
              <a:gd name="connsiteY4" fmla="*/ 1893989 h 2069249"/>
              <a:gd name="connsiteX5" fmla="*/ 2295859 w 3090132"/>
              <a:gd name="connsiteY5" fmla="*/ 1665389 h 2069249"/>
              <a:gd name="connsiteX6" fmla="*/ 2562559 w 3090132"/>
              <a:gd name="connsiteY6" fmla="*/ 1650149 h 2069249"/>
              <a:gd name="connsiteX7" fmla="*/ 2676859 w 3090132"/>
              <a:gd name="connsiteY7" fmla="*/ 1573949 h 2069249"/>
              <a:gd name="connsiteX8" fmla="*/ 2737819 w 3090132"/>
              <a:gd name="connsiteY8" fmla="*/ 1467269 h 2069249"/>
              <a:gd name="connsiteX9" fmla="*/ 2722579 w 3090132"/>
              <a:gd name="connsiteY9" fmla="*/ 385229 h 2069249"/>
              <a:gd name="connsiteX10" fmla="*/ 2699719 w 3090132"/>
              <a:gd name="connsiteY10" fmla="*/ 240449 h 2069249"/>
              <a:gd name="connsiteX11" fmla="*/ 2509219 w 3090132"/>
              <a:gd name="connsiteY11" fmla="*/ 149009 h 2069249"/>
              <a:gd name="connsiteX12" fmla="*/ 284179 w 3090132"/>
              <a:gd name="connsiteY12" fmla="*/ 156629 h 2069249"/>
              <a:gd name="connsiteX13" fmla="*/ 147019 w 3090132"/>
              <a:gd name="connsiteY13" fmla="*/ 202349 h 2069249"/>
              <a:gd name="connsiteX14" fmla="*/ 55579 w 3090132"/>
              <a:gd name="connsiteY14" fmla="*/ 354749 h 2069249"/>
              <a:gd name="connsiteX15" fmla="*/ 63199 w 3090132"/>
              <a:gd name="connsiteY15" fmla="*/ 1429169 h 2069249"/>
              <a:gd name="connsiteX16" fmla="*/ 93679 w 3090132"/>
              <a:gd name="connsiteY16" fmla="*/ 1535849 h 2069249"/>
              <a:gd name="connsiteX17" fmla="*/ 139399 w 3090132"/>
              <a:gd name="connsiteY17" fmla="*/ 1612049 h 2069249"/>
              <a:gd name="connsiteX18" fmla="*/ 268939 w 3090132"/>
              <a:gd name="connsiteY18" fmla="*/ 1665389 h 2069249"/>
              <a:gd name="connsiteX19" fmla="*/ 1602439 w 3090132"/>
              <a:gd name="connsiteY19" fmla="*/ 1657769 h 2069249"/>
              <a:gd name="connsiteX20" fmla="*/ 1418598 w 3090132"/>
              <a:gd name="connsiteY20" fmla="*/ 1888196 h 2069249"/>
              <a:gd name="connsiteX21" fmla="*/ 1272857 w 3090132"/>
              <a:gd name="connsiteY21" fmla="*/ 2054009 h 2069249"/>
              <a:gd name="connsiteX22" fmla="*/ 1030939 w 3090132"/>
              <a:gd name="connsiteY22" fmla="*/ 2061629 h 2069249"/>
              <a:gd name="connsiteX23" fmla="*/ 1030939 w 3090132"/>
              <a:gd name="connsiteY23" fmla="*/ 1726349 h 2069249"/>
              <a:gd name="connsiteX24" fmla="*/ 817579 w 3090132"/>
              <a:gd name="connsiteY24" fmla="*/ 1924469 h 2069249"/>
              <a:gd name="connsiteX25" fmla="*/ 665179 w 3090132"/>
              <a:gd name="connsiteY25" fmla="*/ 1924469 h 2069249"/>
              <a:gd name="connsiteX26" fmla="*/ 672799 w 3090132"/>
              <a:gd name="connsiteY26" fmla="*/ 2069249 h 2069249"/>
              <a:gd name="connsiteX27" fmla="*/ 2239 w 3090132"/>
              <a:gd name="connsiteY27" fmla="*/ 2069249 h 2069249"/>
              <a:gd name="connsiteX28" fmla="*/ 0 w 3090132"/>
              <a:gd name="connsiteY28" fmla="*/ 51 h 2069249"/>
              <a:gd name="connsiteX0" fmla="*/ 0 w 3097752"/>
              <a:gd name="connsiteY0" fmla="*/ 0 h 2091911"/>
              <a:gd name="connsiteX1" fmla="*/ 3097752 w 3097752"/>
              <a:gd name="connsiteY1" fmla="*/ 22662 h 2091911"/>
              <a:gd name="connsiteX2" fmla="*/ 3095959 w 3097752"/>
              <a:gd name="connsiteY2" fmla="*/ 2053811 h 2091911"/>
              <a:gd name="connsiteX3" fmla="*/ 1284193 w 3097752"/>
              <a:gd name="connsiteY3" fmla="*/ 2067257 h 2091911"/>
              <a:gd name="connsiteX4" fmla="*/ 1434799 w 3097752"/>
              <a:gd name="connsiteY4" fmla="*/ 1916651 h 2091911"/>
              <a:gd name="connsiteX5" fmla="*/ 2303479 w 3097752"/>
              <a:gd name="connsiteY5" fmla="*/ 1688051 h 2091911"/>
              <a:gd name="connsiteX6" fmla="*/ 2570179 w 3097752"/>
              <a:gd name="connsiteY6" fmla="*/ 1672811 h 2091911"/>
              <a:gd name="connsiteX7" fmla="*/ 2684479 w 3097752"/>
              <a:gd name="connsiteY7" fmla="*/ 1596611 h 2091911"/>
              <a:gd name="connsiteX8" fmla="*/ 2745439 w 3097752"/>
              <a:gd name="connsiteY8" fmla="*/ 1489931 h 2091911"/>
              <a:gd name="connsiteX9" fmla="*/ 2730199 w 3097752"/>
              <a:gd name="connsiteY9" fmla="*/ 407891 h 2091911"/>
              <a:gd name="connsiteX10" fmla="*/ 2707339 w 3097752"/>
              <a:gd name="connsiteY10" fmla="*/ 263111 h 2091911"/>
              <a:gd name="connsiteX11" fmla="*/ 2516839 w 3097752"/>
              <a:gd name="connsiteY11" fmla="*/ 171671 h 2091911"/>
              <a:gd name="connsiteX12" fmla="*/ 291799 w 3097752"/>
              <a:gd name="connsiteY12" fmla="*/ 179291 h 2091911"/>
              <a:gd name="connsiteX13" fmla="*/ 154639 w 3097752"/>
              <a:gd name="connsiteY13" fmla="*/ 225011 h 2091911"/>
              <a:gd name="connsiteX14" fmla="*/ 63199 w 3097752"/>
              <a:gd name="connsiteY14" fmla="*/ 377411 h 2091911"/>
              <a:gd name="connsiteX15" fmla="*/ 70819 w 3097752"/>
              <a:gd name="connsiteY15" fmla="*/ 1451831 h 2091911"/>
              <a:gd name="connsiteX16" fmla="*/ 101299 w 3097752"/>
              <a:gd name="connsiteY16" fmla="*/ 1558511 h 2091911"/>
              <a:gd name="connsiteX17" fmla="*/ 147019 w 3097752"/>
              <a:gd name="connsiteY17" fmla="*/ 1634711 h 2091911"/>
              <a:gd name="connsiteX18" fmla="*/ 276559 w 3097752"/>
              <a:gd name="connsiteY18" fmla="*/ 1688051 h 2091911"/>
              <a:gd name="connsiteX19" fmla="*/ 1610059 w 3097752"/>
              <a:gd name="connsiteY19" fmla="*/ 1680431 h 2091911"/>
              <a:gd name="connsiteX20" fmla="*/ 1426218 w 3097752"/>
              <a:gd name="connsiteY20" fmla="*/ 1910858 h 2091911"/>
              <a:gd name="connsiteX21" fmla="*/ 1280477 w 3097752"/>
              <a:gd name="connsiteY21" fmla="*/ 2076671 h 2091911"/>
              <a:gd name="connsiteX22" fmla="*/ 1038559 w 3097752"/>
              <a:gd name="connsiteY22" fmla="*/ 2084291 h 2091911"/>
              <a:gd name="connsiteX23" fmla="*/ 1038559 w 3097752"/>
              <a:gd name="connsiteY23" fmla="*/ 1749011 h 2091911"/>
              <a:gd name="connsiteX24" fmla="*/ 825199 w 3097752"/>
              <a:gd name="connsiteY24" fmla="*/ 1947131 h 2091911"/>
              <a:gd name="connsiteX25" fmla="*/ 672799 w 3097752"/>
              <a:gd name="connsiteY25" fmla="*/ 1947131 h 2091911"/>
              <a:gd name="connsiteX26" fmla="*/ 680419 w 3097752"/>
              <a:gd name="connsiteY26" fmla="*/ 2091911 h 2091911"/>
              <a:gd name="connsiteX27" fmla="*/ 9859 w 3097752"/>
              <a:gd name="connsiteY27" fmla="*/ 2091911 h 2091911"/>
              <a:gd name="connsiteX28" fmla="*/ 0 w 3097752"/>
              <a:gd name="connsiteY28" fmla="*/ 0 h 2091911"/>
              <a:gd name="connsiteX0" fmla="*/ 0 w 3096298"/>
              <a:gd name="connsiteY0" fmla="*/ 0 h 2091911"/>
              <a:gd name="connsiteX1" fmla="*/ 3082512 w 3096298"/>
              <a:gd name="connsiteY1" fmla="*/ 7520 h 2091911"/>
              <a:gd name="connsiteX2" fmla="*/ 3095959 w 3096298"/>
              <a:gd name="connsiteY2" fmla="*/ 2053811 h 2091911"/>
              <a:gd name="connsiteX3" fmla="*/ 1284193 w 3096298"/>
              <a:gd name="connsiteY3" fmla="*/ 2067257 h 2091911"/>
              <a:gd name="connsiteX4" fmla="*/ 1434799 w 3096298"/>
              <a:gd name="connsiteY4" fmla="*/ 1916651 h 2091911"/>
              <a:gd name="connsiteX5" fmla="*/ 2303479 w 3096298"/>
              <a:gd name="connsiteY5" fmla="*/ 1688051 h 2091911"/>
              <a:gd name="connsiteX6" fmla="*/ 2570179 w 3096298"/>
              <a:gd name="connsiteY6" fmla="*/ 1672811 h 2091911"/>
              <a:gd name="connsiteX7" fmla="*/ 2684479 w 3096298"/>
              <a:gd name="connsiteY7" fmla="*/ 1596611 h 2091911"/>
              <a:gd name="connsiteX8" fmla="*/ 2745439 w 3096298"/>
              <a:gd name="connsiteY8" fmla="*/ 1489931 h 2091911"/>
              <a:gd name="connsiteX9" fmla="*/ 2730199 w 3096298"/>
              <a:gd name="connsiteY9" fmla="*/ 407891 h 2091911"/>
              <a:gd name="connsiteX10" fmla="*/ 2707339 w 3096298"/>
              <a:gd name="connsiteY10" fmla="*/ 263111 h 2091911"/>
              <a:gd name="connsiteX11" fmla="*/ 2516839 w 3096298"/>
              <a:gd name="connsiteY11" fmla="*/ 171671 h 2091911"/>
              <a:gd name="connsiteX12" fmla="*/ 291799 w 3096298"/>
              <a:gd name="connsiteY12" fmla="*/ 179291 h 2091911"/>
              <a:gd name="connsiteX13" fmla="*/ 154639 w 3096298"/>
              <a:gd name="connsiteY13" fmla="*/ 225011 h 2091911"/>
              <a:gd name="connsiteX14" fmla="*/ 63199 w 3096298"/>
              <a:gd name="connsiteY14" fmla="*/ 377411 h 2091911"/>
              <a:gd name="connsiteX15" fmla="*/ 70819 w 3096298"/>
              <a:gd name="connsiteY15" fmla="*/ 1451831 h 2091911"/>
              <a:gd name="connsiteX16" fmla="*/ 101299 w 3096298"/>
              <a:gd name="connsiteY16" fmla="*/ 1558511 h 2091911"/>
              <a:gd name="connsiteX17" fmla="*/ 147019 w 3096298"/>
              <a:gd name="connsiteY17" fmla="*/ 1634711 h 2091911"/>
              <a:gd name="connsiteX18" fmla="*/ 276559 w 3096298"/>
              <a:gd name="connsiteY18" fmla="*/ 1688051 h 2091911"/>
              <a:gd name="connsiteX19" fmla="*/ 1610059 w 3096298"/>
              <a:gd name="connsiteY19" fmla="*/ 1680431 h 2091911"/>
              <a:gd name="connsiteX20" fmla="*/ 1426218 w 3096298"/>
              <a:gd name="connsiteY20" fmla="*/ 1910858 h 2091911"/>
              <a:gd name="connsiteX21" fmla="*/ 1280477 w 3096298"/>
              <a:gd name="connsiteY21" fmla="*/ 2076671 h 2091911"/>
              <a:gd name="connsiteX22" fmla="*/ 1038559 w 3096298"/>
              <a:gd name="connsiteY22" fmla="*/ 2084291 h 2091911"/>
              <a:gd name="connsiteX23" fmla="*/ 1038559 w 3096298"/>
              <a:gd name="connsiteY23" fmla="*/ 1749011 h 2091911"/>
              <a:gd name="connsiteX24" fmla="*/ 825199 w 3096298"/>
              <a:gd name="connsiteY24" fmla="*/ 1947131 h 2091911"/>
              <a:gd name="connsiteX25" fmla="*/ 672799 w 3096298"/>
              <a:gd name="connsiteY25" fmla="*/ 1947131 h 2091911"/>
              <a:gd name="connsiteX26" fmla="*/ 680419 w 3096298"/>
              <a:gd name="connsiteY26" fmla="*/ 2091911 h 2091911"/>
              <a:gd name="connsiteX27" fmla="*/ 9859 w 3096298"/>
              <a:gd name="connsiteY27" fmla="*/ 2091911 h 2091911"/>
              <a:gd name="connsiteX28" fmla="*/ 0 w 3096298"/>
              <a:gd name="connsiteY28" fmla="*/ 0 h 2091911"/>
              <a:gd name="connsiteX0" fmla="*/ 0 w 3096483"/>
              <a:gd name="connsiteY0" fmla="*/ 0 h 2091911"/>
              <a:gd name="connsiteX1" fmla="*/ 3090132 w 3096483"/>
              <a:gd name="connsiteY1" fmla="*/ 7520 h 2091911"/>
              <a:gd name="connsiteX2" fmla="*/ 3095959 w 3096483"/>
              <a:gd name="connsiteY2" fmla="*/ 2053811 h 2091911"/>
              <a:gd name="connsiteX3" fmla="*/ 1284193 w 3096483"/>
              <a:gd name="connsiteY3" fmla="*/ 2067257 h 2091911"/>
              <a:gd name="connsiteX4" fmla="*/ 1434799 w 3096483"/>
              <a:gd name="connsiteY4" fmla="*/ 1916651 h 2091911"/>
              <a:gd name="connsiteX5" fmla="*/ 2303479 w 3096483"/>
              <a:gd name="connsiteY5" fmla="*/ 1688051 h 2091911"/>
              <a:gd name="connsiteX6" fmla="*/ 2570179 w 3096483"/>
              <a:gd name="connsiteY6" fmla="*/ 1672811 h 2091911"/>
              <a:gd name="connsiteX7" fmla="*/ 2684479 w 3096483"/>
              <a:gd name="connsiteY7" fmla="*/ 1596611 h 2091911"/>
              <a:gd name="connsiteX8" fmla="*/ 2745439 w 3096483"/>
              <a:gd name="connsiteY8" fmla="*/ 1489931 h 2091911"/>
              <a:gd name="connsiteX9" fmla="*/ 2730199 w 3096483"/>
              <a:gd name="connsiteY9" fmla="*/ 407891 h 2091911"/>
              <a:gd name="connsiteX10" fmla="*/ 2707339 w 3096483"/>
              <a:gd name="connsiteY10" fmla="*/ 263111 h 2091911"/>
              <a:gd name="connsiteX11" fmla="*/ 2516839 w 3096483"/>
              <a:gd name="connsiteY11" fmla="*/ 171671 h 2091911"/>
              <a:gd name="connsiteX12" fmla="*/ 291799 w 3096483"/>
              <a:gd name="connsiteY12" fmla="*/ 179291 h 2091911"/>
              <a:gd name="connsiteX13" fmla="*/ 154639 w 3096483"/>
              <a:gd name="connsiteY13" fmla="*/ 225011 h 2091911"/>
              <a:gd name="connsiteX14" fmla="*/ 63199 w 3096483"/>
              <a:gd name="connsiteY14" fmla="*/ 377411 h 2091911"/>
              <a:gd name="connsiteX15" fmla="*/ 70819 w 3096483"/>
              <a:gd name="connsiteY15" fmla="*/ 1451831 h 2091911"/>
              <a:gd name="connsiteX16" fmla="*/ 101299 w 3096483"/>
              <a:gd name="connsiteY16" fmla="*/ 1558511 h 2091911"/>
              <a:gd name="connsiteX17" fmla="*/ 147019 w 3096483"/>
              <a:gd name="connsiteY17" fmla="*/ 1634711 h 2091911"/>
              <a:gd name="connsiteX18" fmla="*/ 276559 w 3096483"/>
              <a:gd name="connsiteY18" fmla="*/ 1688051 h 2091911"/>
              <a:gd name="connsiteX19" fmla="*/ 1610059 w 3096483"/>
              <a:gd name="connsiteY19" fmla="*/ 1680431 h 2091911"/>
              <a:gd name="connsiteX20" fmla="*/ 1426218 w 3096483"/>
              <a:gd name="connsiteY20" fmla="*/ 1910858 h 2091911"/>
              <a:gd name="connsiteX21" fmla="*/ 1280477 w 3096483"/>
              <a:gd name="connsiteY21" fmla="*/ 2076671 h 2091911"/>
              <a:gd name="connsiteX22" fmla="*/ 1038559 w 3096483"/>
              <a:gd name="connsiteY22" fmla="*/ 2084291 h 2091911"/>
              <a:gd name="connsiteX23" fmla="*/ 1038559 w 3096483"/>
              <a:gd name="connsiteY23" fmla="*/ 1749011 h 2091911"/>
              <a:gd name="connsiteX24" fmla="*/ 825199 w 3096483"/>
              <a:gd name="connsiteY24" fmla="*/ 1947131 h 2091911"/>
              <a:gd name="connsiteX25" fmla="*/ 672799 w 3096483"/>
              <a:gd name="connsiteY25" fmla="*/ 1947131 h 2091911"/>
              <a:gd name="connsiteX26" fmla="*/ 680419 w 3096483"/>
              <a:gd name="connsiteY26" fmla="*/ 2091911 h 2091911"/>
              <a:gd name="connsiteX27" fmla="*/ 9859 w 3096483"/>
              <a:gd name="connsiteY27" fmla="*/ 2091911 h 2091911"/>
              <a:gd name="connsiteX28" fmla="*/ 0 w 3096483"/>
              <a:gd name="connsiteY28" fmla="*/ 0 h 20919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96483" h="2091911">
                <a:moveTo>
                  <a:pt x="0" y="0"/>
                </a:moveTo>
                <a:lnTo>
                  <a:pt x="3090132" y="7520"/>
                </a:lnTo>
                <a:cubicBezTo>
                  <a:pt x="3086994" y="694664"/>
                  <a:pt x="3099097" y="1366667"/>
                  <a:pt x="3095959" y="2053811"/>
                </a:cubicBezTo>
                <a:lnTo>
                  <a:pt x="1284193" y="2067257"/>
                </a:lnTo>
                <a:lnTo>
                  <a:pt x="1434799" y="1916651"/>
                </a:lnTo>
                <a:lnTo>
                  <a:pt x="2303479" y="1688051"/>
                </a:lnTo>
                <a:lnTo>
                  <a:pt x="2570179" y="1672811"/>
                </a:lnTo>
                <a:lnTo>
                  <a:pt x="2684479" y="1596611"/>
                </a:lnTo>
                <a:lnTo>
                  <a:pt x="2745439" y="1489931"/>
                </a:lnTo>
                <a:lnTo>
                  <a:pt x="2730199" y="407891"/>
                </a:lnTo>
                <a:lnTo>
                  <a:pt x="2707339" y="263111"/>
                </a:lnTo>
                <a:lnTo>
                  <a:pt x="2516839" y="171671"/>
                </a:lnTo>
                <a:lnTo>
                  <a:pt x="291799" y="179291"/>
                </a:lnTo>
                <a:lnTo>
                  <a:pt x="154639" y="225011"/>
                </a:lnTo>
                <a:lnTo>
                  <a:pt x="63199" y="377411"/>
                </a:lnTo>
                <a:lnTo>
                  <a:pt x="70819" y="1451831"/>
                </a:lnTo>
                <a:lnTo>
                  <a:pt x="101299" y="1558511"/>
                </a:lnTo>
                <a:lnTo>
                  <a:pt x="147019" y="1634711"/>
                </a:lnTo>
                <a:lnTo>
                  <a:pt x="276559" y="1688051"/>
                </a:lnTo>
                <a:lnTo>
                  <a:pt x="1610059" y="1680431"/>
                </a:lnTo>
                <a:lnTo>
                  <a:pt x="1426218" y="1910858"/>
                </a:lnTo>
                <a:lnTo>
                  <a:pt x="1280477" y="2076671"/>
                </a:lnTo>
                <a:lnTo>
                  <a:pt x="1038559" y="2084291"/>
                </a:lnTo>
                <a:lnTo>
                  <a:pt x="1038559" y="1749011"/>
                </a:lnTo>
                <a:lnTo>
                  <a:pt x="825199" y="1947131"/>
                </a:lnTo>
                <a:lnTo>
                  <a:pt x="672799" y="1947131"/>
                </a:lnTo>
                <a:lnTo>
                  <a:pt x="680419" y="2091911"/>
                </a:lnTo>
                <a:lnTo>
                  <a:pt x="9859" y="2091911"/>
                </a:lnTo>
                <a:cubicBezTo>
                  <a:pt x="9113" y="1394607"/>
                  <a:pt x="746" y="697304"/>
                  <a:pt x="0" y="0"/>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6" name="Freeform: Shape 2155">
            <a:extLst>
              <a:ext uri="{FF2B5EF4-FFF2-40B4-BE49-F238E27FC236}">
                <a16:creationId xmlns:a16="http://schemas.microsoft.com/office/drawing/2014/main" id="{9AD96321-9E15-4135-965D-0209B1BE295A}"/>
              </a:ext>
            </a:extLst>
          </xdr:cNvPr>
          <xdr:cNvSpPr/>
        </xdr:nvSpPr>
        <xdr:spPr>
          <a:xfrm flipH="1">
            <a:off x="9279183" y="87475841"/>
            <a:ext cx="3086905" cy="2122464"/>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25238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77656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40 w 3097752"/>
              <a:gd name="connsiteY2" fmla="*/ 207667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77656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0 h 2122390"/>
              <a:gd name="connsiteX1" fmla="*/ 3097752 w 3097752"/>
              <a:gd name="connsiteY1" fmla="*/ 22858 h 2122390"/>
              <a:gd name="connsiteX2" fmla="*/ 3088340 w 3097752"/>
              <a:gd name="connsiteY2" fmla="*/ 2099530 h 2122390"/>
              <a:gd name="connsiteX3" fmla="*/ 1276573 w 3097752"/>
              <a:gd name="connsiteY3" fmla="*/ 2097736 h 2122390"/>
              <a:gd name="connsiteX4" fmla="*/ 1379526 w 3097752"/>
              <a:gd name="connsiteY4" fmla="*/ 1947130 h 2122390"/>
              <a:gd name="connsiteX5" fmla="*/ 2295859 w 3097752"/>
              <a:gd name="connsiteY5" fmla="*/ 1718530 h 2122390"/>
              <a:gd name="connsiteX6" fmla="*/ 2562559 w 3097752"/>
              <a:gd name="connsiteY6" fmla="*/ 1703290 h 2122390"/>
              <a:gd name="connsiteX7" fmla="*/ 2676859 w 3097752"/>
              <a:gd name="connsiteY7" fmla="*/ 1627090 h 2122390"/>
              <a:gd name="connsiteX8" fmla="*/ 2737819 w 3097752"/>
              <a:gd name="connsiteY8" fmla="*/ 1520410 h 2122390"/>
              <a:gd name="connsiteX9" fmla="*/ 2722579 w 3097752"/>
              <a:gd name="connsiteY9" fmla="*/ 438370 h 2122390"/>
              <a:gd name="connsiteX10" fmla="*/ 2699719 w 3097752"/>
              <a:gd name="connsiteY10" fmla="*/ 293590 h 2122390"/>
              <a:gd name="connsiteX11" fmla="*/ 2509219 w 3097752"/>
              <a:gd name="connsiteY11" fmla="*/ 202150 h 2122390"/>
              <a:gd name="connsiteX12" fmla="*/ 284179 w 3097752"/>
              <a:gd name="connsiteY12" fmla="*/ 209770 h 2122390"/>
              <a:gd name="connsiteX13" fmla="*/ 147019 w 3097752"/>
              <a:gd name="connsiteY13" fmla="*/ 255490 h 2122390"/>
              <a:gd name="connsiteX14" fmla="*/ 55579 w 3097752"/>
              <a:gd name="connsiteY14" fmla="*/ 407890 h 2122390"/>
              <a:gd name="connsiteX15" fmla="*/ 63199 w 3097752"/>
              <a:gd name="connsiteY15" fmla="*/ 1482310 h 2122390"/>
              <a:gd name="connsiteX16" fmla="*/ 93679 w 3097752"/>
              <a:gd name="connsiteY16" fmla="*/ 1588990 h 2122390"/>
              <a:gd name="connsiteX17" fmla="*/ 139399 w 3097752"/>
              <a:gd name="connsiteY17" fmla="*/ 1665190 h 2122390"/>
              <a:gd name="connsiteX18" fmla="*/ 268939 w 3097752"/>
              <a:gd name="connsiteY18" fmla="*/ 1718530 h 2122390"/>
              <a:gd name="connsiteX19" fmla="*/ 1602439 w 3097752"/>
              <a:gd name="connsiteY19" fmla="*/ 1710910 h 2122390"/>
              <a:gd name="connsiteX20" fmla="*/ 1394789 w 3097752"/>
              <a:gd name="connsiteY20" fmla="*/ 1936637 h 2122390"/>
              <a:gd name="connsiteX21" fmla="*/ 1277656 w 3097752"/>
              <a:gd name="connsiteY21" fmla="*/ 2107150 h 2122390"/>
              <a:gd name="connsiteX22" fmla="*/ 1030939 w 3097752"/>
              <a:gd name="connsiteY22" fmla="*/ 2114770 h 2122390"/>
              <a:gd name="connsiteX23" fmla="*/ 1030939 w 3097752"/>
              <a:gd name="connsiteY23" fmla="*/ 1779490 h 2122390"/>
              <a:gd name="connsiteX24" fmla="*/ 817579 w 3097752"/>
              <a:gd name="connsiteY24" fmla="*/ 1977610 h 2122390"/>
              <a:gd name="connsiteX25" fmla="*/ 688484 w 3097752"/>
              <a:gd name="connsiteY25" fmla="*/ 1977610 h 2122390"/>
              <a:gd name="connsiteX26" fmla="*/ 690278 w 3097752"/>
              <a:gd name="connsiteY26" fmla="*/ 2122390 h 2122390"/>
              <a:gd name="connsiteX27" fmla="*/ 2239 w 3097752"/>
              <a:gd name="connsiteY27" fmla="*/ 2122390 h 2122390"/>
              <a:gd name="connsiteX28" fmla="*/ 0 w 3097752"/>
              <a:gd name="connsiteY28" fmla="*/ 0 h 2122390"/>
              <a:gd name="connsiteX0" fmla="*/ 0 w 3088679"/>
              <a:gd name="connsiteY0" fmla="*/ 1 h 2122391"/>
              <a:gd name="connsiteX1" fmla="*/ 3074879 w 3088679"/>
              <a:gd name="connsiteY1" fmla="*/ 0 h 2122391"/>
              <a:gd name="connsiteX2" fmla="*/ 3088340 w 3088679"/>
              <a:gd name="connsiteY2" fmla="*/ 2099531 h 2122391"/>
              <a:gd name="connsiteX3" fmla="*/ 1276573 w 3088679"/>
              <a:gd name="connsiteY3" fmla="*/ 2097737 h 2122391"/>
              <a:gd name="connsiteX4" fmla="*/ 1379526 w 3088679"/>
              <a:gd name="connsiteY4" fmla="*/ 1947131 h 2122391"/>
              <a:gd name="connsiteX5" fmla="*/ 2295859 w 3088679"/>
              <a:gd name="connsiteY5" fmla="*/ 1718531 h 2122391"/>
              <a:gd name="connsiteX6" fmla="*/ 2562559 w 3088679"/>
              <a:gd name="connsiteY6" fmla="*/ 1703291 h 2122391"/>
              <a:gd name="connsiteX7" fmla="*/ 2676859 w 3088679"/>
              <a:gd name="connsiteY7" fmla="*/ 1627091 h 2122391"/>
              <a:gd name="connsiteX8" fmla="*/ 2737819 w 3088679"/>
              <a:gd name="connsiteY8" fmla="*/ 1520411 h 2122391"/>
              <a:gd name="connsiteX9" fmla="*/ 2722579 w 3088679"/>
              <a:gd name="connsiteY9" fmla="*/ 438371 h 2122391"/>
              <a:gd name="connsiteX10" fmla="*/ 2699719 w 3088679"/>
              <a:gd name="connsiteY10" fmla="*/ 293591 h 2122391"/>
              <a:gd name="connsiteX11" fmla="*/ 2509219 w 3088679"/>
              <a:gd name="connsiteY11" fmla="*/ 202151 h 2122391"/>
              <a:gd name="connsiteX12" fmla="*/ 284179 w 3088679"/>
              <a:gd name="connsiteY12" fmla="*/ 209771 h 2122391"/>
              <a:gd name="connsiteX13" fmla="*/ 147019 w 3088679"/>
              <a:gd name="connsiteY13" fmla="*/ 255491 h 2122391"/>
              <a:gd name="connsiteX14" fmla="*/ 55579 w 3088679"/>
              <a:gd name="connsiteY14" fmla="*/ 407891 h 2122391"/>
              <a:gd name="connsiteX15" fmla="*/ 63199 w 3088679"/>
              <a:gd name="connsiteY15" fmla="*/ 1482311 h 2122391"/>
              <a:gd name="connsiteX16" fmla="*/ 93679 w 3088679"/>
              <a:gd name="connsiteY16" fmla="*/ 1588991 h 2122391"/>
              <a:gd name="connsiteX17" fmla="*/ 139399 w 3088679"/>
              <a:gd name="connsiteY17" fmla="*/ 1665191 h 2122391"/>
              <a:gd name="connsiteX18" fmla="*/ 268939 w 3088679"/>
              <a:gd name="connsiteY18" fmla="*/ 1718531 h 2122391"/>
              <a:gd name="connsiteX19" fmla="*/ 1602439 w 3088679"/>
              <a:gd name="connsiteY19" fmla="*/ 1710911 h 2122391"/>
              <a:gd name="connsiteX20" fmla="*/ 1394789 w 3088679"/>
              <a:gd name="connsiteY20" fmla="*/ 1936638 h 2122391"/>
              <a:gd name="connsiteX21" fmla="*/ 1277656 w 3088679"/>
              <a:gd name="connsiteY21" fmla="*/ 2107151 h 2122391"/>
              <a:gd name="connsiteX22" fmla="*/ 1030939 w 3088679"/>
              <a:gd name="connsiteY22" fmla="*/ 2114771 h 2122391"/>
              <a:gd name="connsiteX23" fmla="*/ 1030939 w 3088679"/>
              <a:gd name="connsiteY23" fmla="*/ 1779491 h 2122391"/>
              <a:gd name="connsiteX24" fmla="*/ 817579 w 3088679"/>
              <a:gd name="connsiteY24" fmla="*/ 1977611 h 2122391"/>
              <a:gd name="connsiteX25" fmla="*/ 688484 w 3088679"/>
              <a:gd name="connsiteY25" fmla="*/ 1977611 h 2122391"/>
              <a:gd name="connsiteX26" fmla="*/ 690278 w 3088679"/>
              <a:gd name="connsiteY26" fmla="*/ 2122391 h 2122391"/>
              <a:gd name="connsiteX27" fmla="*/ 2239 w 3088679"/>
              <a:gd name="connsiteY27" fmla="*/ 2122391 h 2122391"/>
              <a:gd name="connsiteX28" fmla="*/ 0 w 3088679"/>
              <a:gd name="connsiteY28" fmla="*/ 1 h 2122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88679" h="2122391">
                <a:moveTo>
                  <a:pt x="0" y="1"/>
                </a:moveTo>
                <a:lnTo>
                  <a:pt x="3074879" y="0"/>
                </a:lnTo>
                <a:cubicBezTo>
                  <a:pt x="3071741" y="687144"/>
                  <a:pt x="3091478" y="1412387"/>
                  <a:pt x="3088340" y="2099531"/>
                </a:cubicBezTo>
                <a:lnTo>
                  <a:pt x="1276573" y="2097737"/>
                </a:lnTo>
                <a:lnTo>
                  <a:pt x="1379526" y="1947131"/>
                </a:lnTo>
                <a:lnTo>
                  <a:pt x="2295859" y="1718531"/>
                </a:lnTo>
                <a:lnTo>
                  <a:pt x="2562559" y="1703291"/>
                </a:lnTo>
                <a:lnTo>
                  <a:pt x="2676859" y="1627091"/>
                </a:lnTo>
                <a:lnTo>
                  <a:pt x="2737819" y="1520411"/>
                </a:lnTo>
                <a:lnTo>
                  <a:pt x="2722579" y="438371"/>
                </a:lnTo>
                <a:lnTo>
                  <a:pt x="2699719" y="293591"/>
                </a:lnTo>
                <a:lnTo>
                  <a:pt x="2509219" y="202151"/>
                </a:lnTo>
                <a:lnTo>
                  <a:pt x="284179" y="209771"/>
                </a:lnTo>
                <a:lnTo>
                  <a:pt x="147019" y="255491"/>
                </a:lnTo>
                <a:lnTo>
                  <a:pt x="55579" y="407891"/>
                </a:lnTo>
                <a:lnTo>
                  <a:pt x="63199" y="1482311"/>
                </a:lnTo>
                <a:lnTo>
                  <a:pt x="93679" y="1588991"/>
                </a:lnTo>
                <a:lnTo>
                  <a:pt x="139399" y="1665191"/>
                </a:lnTo>
                <a:lnTo>
                  <a:pt x="268939" y="1718531"/>
                </a:lnTo>
                <a:lnTo>
                  <a:pt x="1602439" y="1710911"/>
                </a:lnTo>
                <a:lnTo>
                  <a:pt x="1394789" y="1936638"/>
                </a:lnTo>
                <a:lnTo>
                  <a:pt x="1277656" y="2107151"/>
                </a:lnTo>
                <a:lnTo>
                  <a:pt x="1030939" y="2114771"/>
                </a:lnTo>
                <a:lnTo>
                  <a:pt x="1030939" y="1779491"/>
                </a:lnTo>
                <a:lnTo>
                  <a:pt x="817579" y="1977611"/>
                </a:lnTo>
                <a:lnTo>
                  <a:pt x="688484" y="1977611"/>
                </a:lnTo>
                <a:lnTo>
                  <a:pt x="690278" y="2122391"/>
                </a:lnTo>
                <a:lnTo>
                  <a:pt x="2239" y="2122391"/>
                </a:lnTo>
                <a:cubicBezTo>
                  <a:pt x="1493" y="1425087"/>
                  <a:pt x="746" y="697305"/>
                  <a:pt x="0" y="1"/>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7" name="Freeform: Shape 2156">
            <a:extLst>
              <a:ext uri="{FF2B5EF4-FFF2-40B4-BE49-F238E27FC236}">
                <a16:creationId xmlns:a16="http://schemas.microsoft.com/office/drawing/2014/main" id="{DFB997D3-C25D-437C-B6A7-43DF4DEAFB95}"/>
              </a:ext>
            </a:extLst>
          </xdr:cNvPr>
          <xdr:cNvSpPr/>
        </xdr:nvSpPr>
        <xdr:spPr>
          <a:xfrm flipH="1" flipV="1">
            <a:off x="9277735" y="89539103"/>
            <a:ext cx="3103593" cy="2075096"/>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0024 w 3097752"/>
              <a:gd name="connsiteY20" fmla="*/ 1946820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0024 w 3097752"/>
              <a:gd name="connsiteY20" fmla="*/ 1946820 h 2099532"/>
              <a:gd name="connsiteX21" fmla="*/ 1268124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0 h 2091911"/>
              <a:gd name="connsiteX1" fmla="*/ 3097752 w 3097752"/>
              <a:gd name="connsiteY1" fmla="*/ 15092 h 2091911"/>
              <a:gd name="connsiteX2" fmla="*/ 3088339 w 3097752"/>
              <a:gd name="connsiteY2" fmla="*/ 2053811 h 2091911"/>
              <a:gd name="connsiteX3" fmla="*/ 1276573 w 3097752"/>
              <a:gd name="connsiteY3" fmla="*/ 2067257 h 2091911"/>
              <a:gd name="connsiteX4" fmla="*/ 1427179 w 3097752"/>
              <a:gd name="connsiteY4" fmla="*/ 1916651 h 2091911"/>
              <a:gd name="connsiteX5" fmla="*/ 2295859 w 3097752"/>
              <a:gd name="connsiteY5" fmla="*/ 1688051 h 2091911"/>
              <a:gd name="connsiteX6" fmla="*/ 2562559 w 3097752"/>
              <a:gd name="connsiteY6" fmla="*/ 1672811 h 2091911"/>
              <a:gd name="connsiteX7" fmla="*/ 2676859 w 3097752"/>
              <a:gd name="connsiteY7" fmla="*/ 1596611 h 2091911"/>
              <a:gd name="connsiteX8" fmla="*/ 2737819 w 3097752"/>
              <a:gd name="connsiteY8" fmla="*/ 1489931 h 2091911"/>
              <a:gd name="connsiteX9" fmla="*/ 2722579 w 3097752"/>
              <a:gd name="connsiteY9" fmla="*/ 407891 h 2091911"/>
              <a:gd name="connsiteX10" fmla="*/ 2699719 w 3097752"/>
              <a:gd name="connsiteY10" fmla="*/ 263111 h 2091911"/>
              <a:gd name="connsiteX11" fmla="*/ 2509219 w 3097752"/>
              <a:gd name="connsiteY11" fmla="*/ 171671 h 2091911"/>
              <a:gd name="connsiteX12" fmla="*/ 284179 w 3097752"/>
              <a:gd name="connsiteY12" fmla="*/ 179291 h 2091911"/>
              <a:gd name="connsiteX13" fmla="*/ 147019 w 3097752"/>
              <a:gd name="connsiteY13" fmla="*/ 225011 h 2091911"/>
              <a:gd name="connsiteX14" fmla="*/ 55579 w 3097752"/>
              <a:gd name="connsiteY14" fmla="*/ 377411 h 2091911"/>
              <a:gd name="connsiteX15" fmla="*/ 63199 w 3097752"/>
              <a:gd name="connsiteY15" fmla="*/ 1451831 h 2091911"/>
              <a:gd name="connsiteX16" fmla="*/ 93679 w 3097752"/>
              <a:gd name="connsiteY16" fmla="*/ 1558511 h 2091911"/>
              <a:gd name="connsiteX17" fmla="*/ 139399 w 3097752"/>
              <a:gd name="connsiteY17" fmla="*/ 1634711 h 2091911"/>
              <a:gd name="connsiteX18" fmla="*/ 268939 w 3097752"/>
              <a:gd name="connsiteY18" fmla="*/ 1688051 h 2091911"/>
              <a:gd name="connsiteX19" fmla="*/ 1602439 w 3097752"/>
              <a:gd name="connsiteY19" fmla="*/ 1680431 h 2091911"/>
              <a:gd name="connsiteX20" fmla="*/ 1390024 w 3097752"/>
              <a:gd name="connsiteY20" fmla="*/ 1939199 h 2091911"/>
              <a:gd name="connsiteX21" fmla="*/ 1268124 w 3097752"/>
              <a:gd name="connsiteY21" fmla="*/ 2076671 h 2091911"/>
              <a:gd name="connsiteX22" fmla="*/ 1030939 w 3097752"/>
              <a:gd name="connsiteY22" fmla="*/ 2084291 h 2091911"/>
              <a:gd name="connsiteX23" fmla="*/ 1030939 w 3097752"/>
              <a:gd name="connsiteY23" fmla="*/ 1749011 h 2091911"/>
              <a:gd name="connsiteX24" fmla="*/ 817579 w 3097752"/>
              <a:gd name="connsiteY24" fmla="*/ 1947131 h 2091911"/>
              <a:gd name="connsiteX25" fmla="*/ 688484 w 3097752"/>
              <a:gd name="connsiteY25" fmla="*/ 1947131 h 2091911"/>
              <a:gd name="connsiteX26" fmla="*/ 696104 w 3097752"/>
              <a:gd name="connsiteY26" fmla="*/ 2091911 h 2091911"/>
              <a:gd name="connsiteX27" fmla="*/ 2239 w 3097752"/>
              <a:gd name="connsiteY27" fmla="*/ 2091911 h 2091911"/>
              <a:gd name="connsiteX28" fmla="*/ 0 w 3097752"/>
              <a:gd name="connsiteY28" fmla="*/ 0 h 2091911"/>
              <a:gd name="connsiteX0" fmla="*/ 0 w 3105376"/>
              <a:gd name="connsiteY0" fmla="*/ 7621 h 2076819"/>
              <a:gd name="connsiteX1" fmla="*/ 3105376 w 3105376"/>
              <a:gd name="connsiteY1" fmla="*/ 0 h 2076819"/>
              <a:gd name="connsiteX2" fmla="*/ 3095963 w 3105376"/>
              <a:gd name="connsiteY2" fmla="*/ 2038719 h 2076819"/>
              <a:gd name="connsiteX3" fmla="*/ 1284197 w 3105376"/>
              <a:gd name="connsiteY3" fmla="*/ 2052165 h 2076819"/>
              <a:gd name="connsiteX4" fmla="*/ 1434803 w 3105376"/>
              <a:gd name="connsiteY4" fmla="*/ 1901559 h 2076819"/>
              <a:gd name="connsiteX5" fmla="*/ 2303483 w 3105376"/>
              <a:gd name="connsiteY5" fmla="*/ 1672959 h 2076819"/>
              <a:gd name="connsiteX6" fmla="*/ 2570183 w 3105376"/>
              <a:gd name="connsiteY6" fmla="*/ 1657719 h 2076819"/>
              <a:gd name="connsiteX7" fmla="*/ 2684483 w 3105376"/>
              <a:gd name="connsiteY7" fmla="*/ 1581519 h 2076819"/>
              <a:gd name="connsiteX8" fmla="*/ 2745443 w 3105376"/>
              <a:gd name="connsiteY8" fmla="*/ 1474839 h 2076819"/>
              <a:gd name="connsiteX9" fmla="*/ 2730203 w 3105376"/>
              <a:gd name="connsiteY9" fmla="*/ 392799 h 2076819"/>
              <a:gd name="connsiteX10" fmla="*/ 2707343 w 3105376"/>
              <a:gd name="connsiteY10" fmla="*/ 248019 h 2076819"/>
              <a:gd name="connsiteX11" fmla="*/ 2516843 w 3105376"/>
              <a:gd name="connsiteY11" fmla="*/ 156579 h 2076819"/>
              <a:gd name="connsiteX12" fmla="*/ 291803 w 3105376"/>
              <a:gd name="connsiteY12" fmla="*/ 164199 h 2076819"/>
              <a:gd name="connsiteX13" fmla="*/ 154643 w 3105376"/>
              <a:gd name="connsiteY13" fmla="*/ 209919 h 2076819"/>
              <a:gd name="connsiteX14" fmla="*/ 63203 w 3105376"/>
              <a:gd name="connsiteY14" fmla="*/ 362319 h 2076819"/>
              <a:gd name="connsiteX15" fmla="*/ 70823 w 3105376"/>
              <a:gd name="connsiteY15" fmla="*/ 1436739 h 2076819"/>
              <a:gd name="connsiteX16" fmla="*/ 101303 w 3105376"/>
              <a:gd name="connsiteY16" fmla="*/ 1543419 h 2076819"/>
              <a:gd name="connsiteX17" fmla="*/ 147023 w 3105376"/>
              <a:gd name="connsiteY17" fmla="*/ 1619619 h 2076819"/>
              <a:gd name="connsiteX18" fmla="*/ 276563 w 3105376"/>
              <a:gd name="connsiteY18" fmla="*/ 1672959 h 2076819"/>
              <a:gd name="connsiteX19" fmla="*/ 1610063 w 3105376"/>
              <a:gd name="connsiteY19" fmla="*/ 1665339 h 2076819"/>
              <a:gd name="connsiteX20" fmla="*/ 1397648 w 3105376"/>
              <a:gd name="connsiteY20" fmla="*/ 1924107 h 2076819"/>
              <a:gd name="connsiteX21" fmla="*/ 1275748 w 3105376"/>
              <a:gd name="connsiteY21" fmla="*/ 2061579 h 2076819"/>
              <a:gd name="connsiteX22" fmla="*/ 1038563 w 3105376"/>
              <a:gd name="connsiteY22" fmla="*/ 2069199 h 2076819"/>
              <a:gd name="connsiteX23" fmla="*/ 1038563 w 3105376"/>
              <a:gd name="connsiteY23" fmla="*/ 1733919 h 2076819"/>
              <a:gd name="connsiteX24" fmla="*/ 825203 w 3105376"/>
              <a:gd name="connsiteY24" fmla="*/ 1932039 h 2076819"/>
              <a:gd name="connsiteX25" fmla="*/ 696108 w 3105376"/>
              <a:gd name="connsiteY25" fmla="*/ 1932039 h 2076819"/>
              <a:gd name="connsiteX26" fmla="*/ 703728 w 3105376"/>
              <a:gd name="connsiteY26" fmla="*/ 2076819 h 2076819"/>
              <a:gd name="connsiteX27" fmla="*/ 9863 w 3105376"/>
              <a:gd name="connsiteY27" fmla="*/ 2076819 h 2076819"/>
              <a:gd name="connsiteX28" fmla="*/ 0 w 3105376"/>
              <a:gd name="connsiteY28" fmla="*/ 7621 h 2076819"/>
              <a:gd name="connsiteX0" fmla="*/ 0 w 3105376"/>
              <a:gd name="connsiteY0" fmla="*/ 50 h 2069248"/>
              <a:gd name="connsiteX1" fmla="*/ 3105376 w 3105376"/>
              <a:gd name="connsiteY1" fmla="*/ 0 h 2069248"/>
              <a:gd name="connsiteX2" fmla="*/ 3095963 w 3105376"/>
              <a:gd name="connsiteY2" fmla="*/ 2031148 h 2069248"/>
              <a:gd name="connsiteX3" fmla="*/ 1284197 w 3105376"/>
              <a:gd name="connsiteY3" fmla="*/ 2044594 h 2069248"/>
              <a:gd name="connsiteX4" fmla="*/ 1434803 w 3105376"/>
              <a:gd name="connsiteY4" fmla="*/ 1893988 h 2069248"/>
              <a:gd name="connsiteX5" fmla="*/ 2303483 w 3105376"/>
              <a:gd name="connsiteY5" fmla="*/ 1665388 h 2069248"/>
              <a:gd name="connsiteX6" fmla="*/ 2570183 w 3105376"/>
              <a:gd name="connsiteY6" fmla="*/ 1650148 h 2069248"/>
              <a:gd name="connsiteX7" fmla="*/ 2684483 w 3105376"/>
              <a:gd name="connsiteY7" fmla="*/ 1573948 h 2069248"/>
              <a:gd name="connsiteX8" fmla="*/ 2745443 w 3105376"/>
              <a:gd name="connsiteY8" fmla="*/ 1467268 h 2069248"/>
              <a:gd name="connsiteX9" fmla="*/ 2730203 w 3105376"/>
              <a:gd name="connsiteY9" fmla="*/ 385228 h 2069248"/>
              <a:gd name="connsiteX10" fmla="*/ 2707343 w 3105376"/>
              <a:gd name="connsiteY10" fmla="*/ 240448 h 2069248"/>
              <a:gd name="connsiteX11" fmla="*/ 2516843 w 3105376"/>
              <a:gd name="connsiteY11" fmla="*/ 149008 h 2069248"/>
              <a:gd name="connsiteX12" fmla="*/ 291803 w 3105376"/>
              <a:gd name="connsiteY12" fmla="*/ 156628 h 2069248"/>
              <a:gd name="connsiteX13" fmla="*/ 154643 w 3105376"/>
              <a:gd name="connsiteY13" fmla="*/ 202348 h 2069248"/>
              <a:gd name="connsiteX14" fmla="*/ 63203 w 3105376"/>
              <a:gd name="connsiteY14" fmla="*/ 354748 h 2069248"/>
              <a:gd name="connsiteX15" fmla="*/ 70823 w 3105376"/>
              <a:gd name="connsiteY15" fmla="*/ 1429168 h 2069248"/>
              <a:gd name="connsiteX16" fmla="*/ 101303 w 3105376"/>
              <a:gd name="connsiteY16" fmla="*/ 1535848 h 2069248"/>
              <a:gd name="connsiteX17" fmla="*/ 147023 w 3105376"/>
              <a:gd name="connsiteY17" fmla="*/ 1612048 h 2069248"/>
              <a:gd name="connsiteX18" fmla="*/ 276563 w 3105376"/>
              <a:gd name="connsiteY18" fmla="*/ 1665388 h 2069248"/>
              <a:gd name="connsiteX19" fmla="*/ 1610063 w 3105376"/>
              <a:gd name="connsiteY19" fmla="*/ 1657768 h 2069248"/>
              <a:gd name="connsiteX20" fmla="*/ 1397648 w 3105376"/>
              <a:gd name="connsiteY20" fmla="*/ 1916536 h 2069248"/>
              <a:gd name="connsiteX21" fmla="*/ 1275748 w 3105376"/>
              <a:gd name="connsiteY21" fmla="*/ 2054008 h 2069248"/>
              <a:gd name="connsiteX22" fmla="*/ 1038563 w 3105376"/>
              <a:gd name="connsiteY22" fmla="*/ 2061628 h 2069248"/>
              <a:gd name="connsiteX23" fmla="*/ 1038563 w 3105376"/>
              <a:gd name="connsiteY23" fmla="*/ 1726348 h 2069248"/>
              <a:gd name="connsiteX24" fmla="*/ 825203 w 3105376"/>
              <a:gd name="connsiteY24" fmla="*/ 1924468 h 2069248"/>
              <a:gd name="connsiteX25" fmla="*/ 696108 w 3105376"/>
              <a:gd name="connsiteY25" fmla="*/ 1924468 h 2069248"/>
              <a:gd name="connsiteX26" fmla="*/ 703728 w 3105376"/>
              <a:gd name="connsiteY26" fmla="*/ 2069248 h 2069248"/>
              <a:gd name="connsiteX27" fmla="*/ 9863 w 3105376"/>
              <a:gd name="connsiteY27" fmla="*/ 2069248 h 2069248"/>
              <a:gd name="connsiteX28" fmla="*/ 0 w 3105376"/>
              <a:gd name="connsiteY28" fmla="*/ 50 h 2069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105376" h="2069248">
                <a:moveTo>
                  <a:pt x="0" y="50"/>
                </a:moveTo>
                <a:lnTo>
                  <a:pt x="3105376" y="0"/>
                </a:lnTo>
                <a:cubicBezTo>
                  <a:pt x="3102238" y="687144"/>
                  <a:pt x="3099101" y="1344004"/>
                  <a:pt x="3095963" y="2031148"/>
                </a:cubicBezTo>
                <a:lnTo>
                  <a:pt x="1284197" y="2044594"/>
                </a:lnTo>
                <a:lnTo>
                  <a:pt x="1434803" y="1893988"/>
                </a:lnTo>
                <a:lnTo>
                  <a:pt x="2303483" y="1665388"/>
                </a:lnTo>
                <a:lnTo>
                  <a:pt x="2570183" y="1650148"/>
                </a:lnTo>
                <a:lnTo>
                  <a:pt x="2684483" y="1573948"/>
                </a:lnTo>
                <a:lnTo>
                  <a:pt x="2745443" y="1467268"/>
                </a:lnTo>
                <a:lnTo>
                  <a:pt x="2730203" y="385228"/>
                </a:lnTo>
                <a:lnTo>
                  <a:pt x="2707343" y="240448"/>
                </a:lnTo>
                <a:lnTo>
                  <a:pt x="2516843" y="149008"/>
                </a:lnTo>
                <a:lnTo>
                  <a:pt x="291803" y="156628"/>
                </a:lnTo>
                <a:lnTo>
                  <a:pt x="154643" y="202348"/>
                </a:lnTo>
                <a:lnTo>
                  <a:pt x="63203" y="354748"/>
                </a:lnTo>
                <a:lnTo>
                  <a:pt x="70823" y="1429168"/>
                </a:lnTo>
                <a:lnTo>
                  <a:pt x="101303" y="1535848"/>
                </a:lnTo>
                <a:lnTo>
                  <a:pt x="147023" y="1612048"/>
                </a:lnTo>
                <a:lnTo>
                  <a:pt x="276563" y="1665388"/>
                </a:lnTo>
                <a:lnTo>
                  <a:pt x="1610063" y="1657768"/>
                </a:lnTo>
                <a:lnTo>
                  <a:pt x="1397648" y="1916536"/>
                </a:lnTo>
                <a:lnTo>
                  <a:pt x="1275748" y="2054008"/>
                </a:lnTo>
                <a:lnTo>
                  <a:pt x="1038563" y="2061628"/>
                </a:lnTo>
                <a:lnTo>
                  <a:pt x="1038563" y="1726348"/>
                </a:lnTo>
                <a:lnTo>
                  <a:pt x="825203" y="1924468"/>
                </a:lnTo>
                <a:lnTo>
                  <a:pt x="696108" y="1924468"/>
                </a:lnTo>
                <a:lnTo>
                  <a:pt x="703728" y="2069248"/>
                </a:lnTo>
                <a:lnTo>
                  <a:pt x="9863" y="2069248"/>
                </a:lnTo>
                <a:cubicBezTo>
                  <a:pt x="9117" y="1371944"/>
                  <a:pt x="746" y="697354"/>
                  <a:pt x="0" y="50"/>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7620</xdr:colOff>
      <xdr:row>1210</xdr:row>
      <xdr:rowOff>38100</xdr:rowOff>
    </xdr:from>
    <xdr:to>
      <xdr:col>4</xdr:col>
      <xdr:colOff>350520</xdr:colOff>
      <xdr:row>1214</xdr:row>
      <xdr:rowOff>22860</xdr:rowOff>
    </xdr:to>
    <xdr:sp macro="" textlink="">
      <xdr:nvSpPr>
        <xdr:cNvPr id="2231" name="Rectangle: Beveled 2230">
          <a:hlinkClick xmlns:r="http://schemas.openxmlformats.org/officeDocument/2006/relationships" r:id="rId6" tooltip="to DEGENERALIZE section"/>
          <a:extLst>
            <a:ext uri="{FF2B5EF4-FFF2-40B4-BE49-F238E27FC236}">
              <a16:creationId xmlns:a16="http://schemas.microsoft.com/office/drawing/2014/main" id="{AB4BF41D-7E00-4616-B614-57614DCE4D06}"/>
            </a:ext>
          </a:extLst>
        </xdr:cNvPr>
        <xdr:cNvSpPr/>
      </xdr:nvSpPr>
      <xdr:spPr>
        <a:xfrm>
          <a:off x="640842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DEGENERALIZE</a:t>
          </a:r>
        </a:p>
      </xdr:txBody>
    </xdr:sp>
    <xdr:clientData/>
  </xdr:twoCellAnchor>
  <xdr:twoCellAnchor>
    <xdr:from>
      <xdr:col>5</xdr:col>
      <xdr:colOff>22860</xdr:colOff>
      <xdr:row>1210</xdr:row>
      <xdr:rowOff>38100</xdr:rowOff>
    </xdr:from>
    <xdr:to>
      <xdr:col>8</xdr:col>
      <xdr:colOff>365760</xdr:colOff>
      <xdr:row>1214</xdr:row>
      <xdr:rowOff>22860</xdr:rowOff>
    </xdr:to>
    <xdr:sp macro="" textlink="">
      <xdr:nvSpPr>
        <xdr:cNvPr id="2232" name="Rectangle: Beveled 2231">
          <a:hlinkClick xmlns:r="http://schemas.openxmlformats.org/officeDocument/2006/relationships" r:id="rId7" tooltip="to DEALIENATE section"/>
          <a:extLst>
            <a:ext uri="{FF2B5EF4-FFF2-40B4-BE49-F238E27FC236}">
              <a16:creationId xmlns:a16="http://schemas.microsoft.com/office/drawing/2014/main" id="{EBB339F7-B2BD-49AB-A208-B5CCB76FBCAD}"/>
            </a:ext>
          </a:extLst>
        </xdr:cNvPr>
        <xdr:cNvSpPr/>
      </xdr:nvSpPr>
      <xdr:spPr>
        <a:xfrm>
          <a:off x="843534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DEALIENATE</a:t>
          </a:r>
        </a:p>
      </xdr:txBody>
    </xdr:sp>
    <xdr:clientData/>
  </xdr:twoCellAnchor>
  <xdr:twoCellAnchor>
    <xdr:from>
      <xdr:col>9</xdr:col>
      <xdr:colOff>22860</xdr:colOff>
      <xdr:row>1210</xdr:row>
      <xdr:rowOff>38100</xdr:rowOff>
    </xdr:from>
    <xdr:to>
      <xdr:col>12</xdr:col>
      <xdr:colOff>365760</xdr:colOff>
      <xdr:row>1214</xdr:row>
      <xdr:rowOff>22860</xdr:rowOff>
    </xdr:to>
    <xdr:sp macro="" textlink="">
      <xdr:nvSpPr>
        <xdr:cNvPr id="2233" name="Rectangle: Beveled 2232">
          <a:hlinkClick xmlns:r="http://schemas.openxmlformats.org/officeDocument/2006/relationships" r:id="rId8" tooltip="to DEPOLARIZE section"/>
          <a:extLst>
            <a:ext uri="{FF2B5EF4-FFF2-40B4-BE49-F238E27FC236}">
              <a16:creationId xmlns:a16="http://schemas.microsoft.com/office/drawing/2014/main" id="{61FA8903-9C14-4EC5-A2F0-AC4ACDF2EAE4}"/>
            </a:ext>
          </a:extLst>
        </xdr:cNvPr>
        <xdr:cNvSpPr/>
      </xdr:nvSpPr>
      <xdr:spPr>
        <a:xfrm>
          <a:off x="1044702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DEPOLARIZE</a:t>
          </a:r>
        </a:p>
      </xdr:txBody>
    </xdr:sp>
    <xdr:clientData/>
  </xdr:twoCellAnchor>
  <xdr:twoCellAnchor>
    <xdr:from>
      <xdr:col>0</xdr:col>
      <xdr:colOff>107399</xdr:colOff>
      <xdr:row>1489</xdr:row>
      <xdr:rowOff>39882</xdr:rowOff>
    </xdr:from>
    <xdr:to>
      <xdr:col>2</xdr:col>
      <xdr:colOff>338680</xdr:colOff>
      <xdr:row>1493</xdr:row>
      <xdr:rowOff>89807</xdr:rowOff>
    </xdr:to>
    <xdr:grpSp>
      <xdr:nvGrpSpPr>
        <xdr:cNvPr id="2234" name="Group 2233">
          <a:extLst>
            <a:ext uri="{FF2B5EF4-FFF2-40B4-BE49-F238E27FC236}">
              <a16:creationId xmlns:a16="http://schemas.microsoft.com/office/drawing/2014/main" id="{91DFB8B3-DAAF-48AB-A391-089154760F48}"/>
            </a:ext>
          </a:extLst>
        </xdr:cNvPr>
        <xdr:cNvGrpSpPr/>
      </xdr:nvGrpSpPr>
      <xdr:grpSpPr>
        <a:xfrm>
          <a:off x="107399" y="292388802"/>
          <a:ext cx="848501" cy="750965"/>
          <a:chOff x="6361572" y="87885629"/>
          <a:chExt cx="851384" cy="836087"/>
        </a:xfrm>
        <a:gradFill>
          <a:gsLst>
            <a:gs pos="0">
              <a:srgbClr val="FF0000"/>
            </a:gs>
            <a:gs pos="50000">
              <a:srgbClr val="FF9999"/>
            </a:gs>
            <a:gs pos="100000">
              <a:srgbClr val="FFCCCC"/>
            </a:gs>
          </a:gsLst>
          <a:path path="circle">
            <a:fillToRect l="50000" t="50000" r="50000" b="50000"/>
          </a:path>
        </a:gradFill>
      </xdr:grpSpPr>
      <xdr:sp macro="" textlink="">
        <xdr:nvSpPr>
          <xdr:cNvPr id="2235" name="Oval 2234">
            <a:extLst>
              <a:ext uri="{FF2B5EF4-FFF2-40B4-BE49-F238E27FC236}">
                <a16:creationId xmlns:a16="http://schemas.microsoft.com/office/drawing/2014/main" id="{B07433B5-884E-43B8-8F8C-AFBC20A55A55}"/>
              </a:ext>
            </a:extLst>
          </xdr:cNvPr>
          <xdr:cNvSpPr>
            <a:spLocks noChangeAspect="1"/>
          </xdr:cNvSpPr>
        </xdr:nvSpPr>
        <xdr:spPr>
          <a:xfrm>
            <a:off x="6438900" y="88041480"/>
            <a:ext cx="458753" cy="514242"/>
          </a:xfrm>
          <a:prstGeom prst="ellipse">
            <a:avLst/>
          </a:prstGeom>
          <a:grp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236" name="Rectangle 2235">
            <a:extLst>
              <a:ext uri="{FF2B5EF4-FFF2-40B4-BE49-F238E27FC236}">
                <a16:creationId xmlns:a16="http://schemas.microsoft.com/office/drawing/2014/main" id="{67F80901-5585-4702-BFC9-6B5B22724F8B}"/>
              </a:ext>
            </a:extLst>
          </xdr:cNvPr>
          <xdr:cNvSpPr/>
        </xdr:nvSpPr>
        <xdr:spPr>
          <a:xfrm>
            <a:off x="6361572" y="87885629"/>
            <a:ext cx="851384" cy="836087"/>
          </a:xfrm>
          <a:prstGeom prst="rect">
            <a:avLst/>
          </a:prstGeom>
          <a:noFill/>
        </xdr:spPr>
        <xdr:txBody>
          <a:bodyPr wrap="none" lIns="91440" tIns="45720" rIns="91440" bIns="45720">
            <a:sp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99476</xdr:colOff>
      <xdr:row>1492</xdr:row>
      <xdr:rowOff>123184</xdr:rowOff>
    </xdr:from>
    <xdr:to>
      <xdr:col>2</xdr:col>
      <xdr:colOff>327659</xdr:colOff>
      <xdr:row>1495</xdr:row>
      <xdr:rowOff>145481</xdr:rowOff>
    </xdr:to>
    <xdr:grpSp>
      <xdr:nvGrpSpPr>
        <xdr:cNvPr id="2237" name="Group 2236">
          <a:extLst>
            <a:ext uri="{FF2B5EF4-FFF2-40B4-BE49-F238E27FC236}">
              <a16:creationId xmlns:a16="http://schemas.microsoft.com/office/drawing/2014/main" id="{CE2161EC-2BE3-4DE2-9113-02F3B5EF3A42}"/>
            </a:ext>
          </a:extLst>
        </xdr:cNvPr>
        <xdr:cNvGrpSpPr/>
      </xdr:nvGrpSpPr>
      <xdr:grpSpPr>
        <a:xfrm>
          <a:off x="99476" y="292982644"/>
          <a:ext cx="845403" cy="593797"/>
          <a:chOff x="6368955" y="87895955"/>
          <a:chExt cx="848276" cy="632607"/>
        </a:xfrm>
      </xdr:grpSpPr>
      <xdr:sp macro="" textlink="">
        <xdr:nvSpPr>
          <xdr:cNvPr id="2238" name="Oval 2237">
            <a:extLst>
              <a:ext uri="{FF2B5EF4-FFF2-40B4-BE49-F238E27FC236}">
                <a16:creationId xmlns:a16="http://schemas.microsoft.com/office/drawing/2014/main" id="{78546CC8-5F0E-4436-9299-F458594600A0}"/>
              </a:ext>
            </a:extLst>
          </xdr:cNvPr>
          <xdr:cNvSpPr>
            <a:spLocks noChangeAspect="1"/>
          </xdr:cNvSpPr>
        </xdr:nvSpPr>
        <xdr:spPr>
          <a:xfrm>
            <a:off x="6438900" y="88041480"/>
            <a:ext cx="458753" cy="487082"/>
          </a:xfrm>
          <a:prstGeom prst="ellipse">
            <a:avLst/>
          </a:prstGeom>
          <a:gradFill>
            <a:gsLst>
              <a:gs pos="0">
                <a:srgbClr val="FF0000"/>
              </a:gs>
              <a:gs pos="50000">
                <a:srgbClr val="FF9999"/>
              </a:gs>
              <a:gs pos="100000">
                <a:srgbClr val="FFCCCC"/>
              </a:gs>
            </a:gsLst>
            <a:path path="circle">
              <a:fillToRect l="50000" t="50000" r="50000" b="50000"/>
            </a:path>
          </a:grad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239" name="Rectangle 2238">
            <a:extLst>
              <a:ext uri="{FF2B5EF4-FFF2-40B4-BE49-F238E27FC236}">
                <a16:creationId xmlns:a16="http://schemas.microsoft.com/office/drawing/2014/main" id="{34C24F7A-6437-4AB3-87C4-519159E6CB55}"/>
              </a:ext>
            </a:extLst>
          </xdr:cNvPr>
          <xdr:cNvSpPr/>
        </xdr:nvSpPr>
        <xdr:spPr>
          <a:xfrm>
            <a:off x="6368955" y="87895955"/>
            <a:ext cx="848276" cy="591235"/>
          </a:xfrm>
          <a:prstGeom prst="rect">
            <a:avLst/>
          </a:prstGeom>
          <a:noFill/>
        </xdr:spPr>
        <xdr:txBody>
          <a:bodyPr wrap="square" lIns="91440" tIns="45720" rIns="91440" bIns="45720">
            <a:noAutofit/>
          </a:bodyPr>
          <a:lstStyle/>
          <a:p>
            <a:pPr algn="ctr"/>
            <a:r>
              <a:rPr lang="en-US" sz="3600" b="0" cap="none" spc="0">
                <a:ln w="0"/>
                <a:solidFill>
                  <a:srgbClr val="D7B9FF"/>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30480</xdr:colOff>
      <xdr:row>1238</xdr:row>
      <xdr:rowOff>7621</xdr:rowOff>
    </xdr:from>
    <xdr:to>
      <xdr:col>13</xdr:col>
      <xdr:colOff>91440</xdr:colOff>
      <xdr:row>1240</xdr:row>
      <xdr:rowOff>137160</xdr:rowOff>
    </xdr:to>
    <xdr:sp macro="" textlink="">
      <xdr:nvSpPr>
        <xdr:cNvPr id="2243" name="TextBox 2242">
          <a:extLst>
            <a:ext uri="{FF2B5EF4-FFF2-40B4-BE49-F238E27FC236}">
              <a16:creationId xmlns:a16="http://schemas.microsoft.com/office/drawing/2014/main" id="{015B90EF-56A3-41A8-B498-E5EAB354476C}"/>
            </a:ext>
          </a:extLst>
        </xdr:cNvPr>
        <xdr:cNvSpPr txBox="1"/>
      </xdr:nvSpPr>
      <xdr:spPr>
        <a:xfrm>
          <a:off x="6309360" y="78996541"/>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latin typeface="Arial Narrow" panose="020B0606020202030204" pitchFamily="34" charset="0"/>
            </a:rPr>
            <a:t>Generalizing can remain provisional, as a bridge to relevant specifics. Too often, we cling to our trusted generalizations for relief, letting them slip into obstructing over-generalizing. Let's dial them back.</a:t>
          </a:r>
        </a:p>
      </xdr:txBody>
    </xdr:sp>
    <xdr:clientData/>
  </xdr:twoCellAnchor>
  <xdr:twoCellAnchor>
    <xdr:from>
      <xdr:col>0</xdr:col>
      <xdr:colOff>60958</xdr:colOff>
      <xdr:row>1207</xdr:row>
      <xdr:rowOff>74506</xdr:rowOff>
    </xdr:from>
    <xdr:to>
      <xdr:col>12</xdr:col>
      <xdr:colOff>434338</xdr:colOff>
      <xdr:row>1210</xdr:row>
      <xdr:rowOff>5926</xdr:rowOff>
    </xdr:to>
    <xdr:sp macro="" textlink="">
      <xdr:nvSpPr>
        <xdr:cNvPr id="2244" name="TextBox 2243">
          <a:extLst>
            <a:ext uri="{FF2B5EF4-FFF2-40B4-BE49-F238E27FC236}">
              <a16:creationId xmlns:a16="http://schemas.microsoft.com/office/drawing/2014/main" id="{663FE0C0-DD7E-4F69-8687-98780FE92A8B}"/>
            </a:ext>
          </a:extLst>
        </xdr:cNvPr>
        <xdr:cNvSpPr txBox="1"/>
      </xdr:nvSpPr>
      <xdr:spPr>
        <a:xfrm>
          <a:off x="6339838" y="73013146"/>
          <a:ext cx="6027420" cy="480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rgbClr val="007846"/>
              </a:solidFill>
              <a:latin typeface="Arial Black" panose="020B0A04020102020204" pitchFamily="34" charset="0"/>
            </a:rPr>
            <a:t>Harmony Politics</a:t>
          </a:r>
          <a:r>
            <a:rPr lang="en-US" sz="1100" baseline="0">
              <a:latin typeface="Arial Black" panose="020B0A04020102020204" pitchFamily="34" charset="0"/>
            </a:rPr>
            <a:t> </a:t>
          </a:r>
          <a:r>
            <a:rPr lang="en-US" sz="1100" baseline="0">
              <a:latin typeface="Arial Narrow" panose="020B0606020202030204" pitchFamily="34" charset="0"/>
            </a:rPr>
            <a:t>basically follows a three-step process based on this </a:t>
          </a:r>
          <a:r>
            <a:rPr lang="en-US" sz="1100" i="1" baseline="0">
              <a:latin typeface="Arial Narrow" panose="020B0606020202030204" pitchFamily="34" charset="0"/>
            </a:rPr>
            <a:t>anankelogical</a:t>
          </a:r>
          <a:r>
            <a:rPr lang="en-US" sz="1100" baseline="0">
              <a:latin typeface="Arial Narrow" panose="020B0606020202030204" pitchFamily="34" charset="0"/>
            </a:rPr>
            <a:t> definition of politics. Click on each or scroll down to learn and use these empowering steps.</a:t>
          </a:r>
        </a:p>
      </xdr:txBody>
    </xdr:sp>
    <xdr:clientData/>
  </xdr:twoCellAnchor>
  <xdr:twoCellAnchor>
    <xdr:from>
      <xdr:col>1</xdr:col>
      <xdr:colOff>7620</xdr:colOff>
      <xdr:row>1235</xdr:row>
      <xdr:rowOff>32075</xdr:rowOff>
    </xdr:from>
    <xdr:to>
      <xdr:col>13</xdr:col>
      <xdr:colOff>7620</xdr:colOff>
      <xdr:row>1236</xdr:row>
      <xdr:rowOff>107428</xdr:rowOff>
    </xdr:to>
    <xdr:sp macro="" textlink="">
      <xdr:nvSpPr>
        <xdr:cNvPr id="2252" name="TextBox 2251">
          <a:extLst>
            <a:ext uri="{FF2B5EF4-FFF2-40B4-BE49-F238E27FC236}">
              <a16:creationId xmlns:a16="http://schemas.microsoft.com/office/drawing/2014/main" id="{F3535C1E-83F0-4C9E-9E69-8A94E38B4DF5}"/>
            </a:ext>
          </a:extLst>
        </xdr:cNvPr>
        <xdr:cNvSpPr txBox="1"/>
      </xdr:nvSpPr>
      <xdr:spPr>
        <a:xfrm>
          <a:off x="127149" y="176352899"/>
          <a:ext cx="5916706" cy="254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baseline="0">
              <a:solidFill>
                <a:schemeClr val="accent4">
                  <a:lumMod val="50000"/>
                </a:schemeClr>
              </a:solidFill>
              <a:latin typeface="Arial Narrow" panose="020B0606020202030204" pitchFamily="34" charset="0"/>
              <a:ea typeface="Verdana" panose="020B0604030504040204" pitchFamily="34" charset="0"/>
            </a:rPr>
            <a:t>CHANGE ISSUE HERE OR ABOVE</a:t>
          </a:r>
          <a:endParaRPr lang="en-US" sz="900" b="1" baseline="0">
            <a:solidFill>
              <a:schemeClr val="accent4">
                <a:lumMod val="50000"/>
              </a:schemeClr>
            </a:solidFill>
            <a:latin typeface="Arial Narrow" panose="020B0606020202030204" pitchFamily="34" charset="0"/>
          </a:endParaRPr>
        </a:p>
      </xdr:txBody>
    </xdr:sp>
    <xdr:clientData/>
  </xdr:twoCellAnchor>
  <xdr:twoCellAnchor>
    <xdr:from>
      <xdr:col>0</xdr:col>
      <xdr:colOff>38845</xdr:colOff>
      <xdr:row>1386</xdr:row>
      <xdr:rowOff>106979</xdr:rowOff>
    </xdr:from>
    <xdr:to>
      <xdr:col>13</xdr:col>
      <xdr:colOff>76796</xdr:colOff>
      <xdr:row>1408</xdr:row>
      <xdr:rowOff>52442</xdr:rowOff>
    </xdr:to>
    <xdr:grpSp>
      <xdr:nvGrpSpPr>
        <xdr:cNvPr id="2660" name="Group 2659">
          <a:extLst>
            <a:ext uri="{FF2B5EF4-FFF2-40B4-BE49-F238E27FC236}">
              <a16:creationId xmlns:a16="http://schemas.microsoft.com/office/drawing/2014/main" id="{BCE2770D-61DF-4D83-A6F5-5FE15780FF4C}"/>
            </a:ext>
          </a:extLst>
        </xdr:cNvPr>
        <xdr:cNvGrpSpPr/>
      </xdr:nvGrpSpPr>
      <xdr:grpSpPr>
        <a:xfrm>
          <a:off x="38845" y="273443999"/>
          <a:ext cx="6187291" cy="3892623"/>
          <a:chOff x="6226105" y="104920177"/>
          <a:chExt cx="6103507" cy="3893266"/>
        </a:xfrm>
      </xdr:grpSpPr>
      <xdr:sp macro="" textlink="">
        <xdr:nvSpPr>
          <xdr:cNvPr id="2661" name="Frame 50">
            <a:extLst>
              <a:ext uri="{FF2B5EF4-FFF2-40B4-BE49-F238E27FC236}">
                <a16:creationId xmlns:a16="http://schemas.microsoft.com/office/drawing/2014/main" id="{02BDAA5D-49E2-40A8-9A90-0A690A63B3FC}"/>
              </a:ext>
            </a:extLst>
          </xdr:cNvPr>
          <xdr:cNvSpPr/>
        </xdr:nvSpPr>
        <xdr:spPr>
          <a:xfrm>
            <a:off x="6226105" y="104972961"/>
            <a:ext cx="26441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137227 w 2644140"/>
              <a:gd name="connsiteY16" fmla="*/ 1403006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114708 w 2644140"/>
              <a:gd name="connsiteY15" fmla="*/ 204815 h 1592580"/>
              <a:gd name="connsiteX16" fmla="*/ 137227 w 2644140"/>
              <a:gd name="connsiteY16" fmla="*/ 1403006 h 1592580"/>
              <a:gd name="connsiteX17" fmla="*/ 2446973 w 2644140"/>
              <a:gd name="connsiteY17" fmla="*/ 1395413 h 1592580"/>
              <a:gd name="connsiteX18" fmla="*/ 2446973 w 2644140"/>
              <a:gd name="connsiteY18" fmla="*/ 212408 h 1592580"/>
              <a:gd name="connsiteX19" fmla="*/ 114708 w 2644140"/>
              <a:gd name="connsiteY19" fmla="*/ 204815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114708 w 2644140"/>
              <a:gd name="connsiteY15" fmla="*/ 204815 h 1592580"/>
              <a:gd name="connsiteX16" fmla="*/ 114707 w 2644140"/>
              <a:gd name="connsiteY16" fmla="*/ 1403006 h 1592580"/>
              <a:gd name="connsiteX17" fmla="*/ 2446973 w 2644140"/>
              <a:gd name="connsiteY17" fmla="*/ 1395413 h 1592580"/>
              <a:gd name="connsiteX18" fmla="*/ 2446973 w 2644140"/>
              <a:gd name="connsiteY18" fmla="*/ 212408 h 1592580"/>
              <a:gd name="connsiteX19" fmla="*/ 114708 w 2644140"/>
              <a:gd name="connsiteY19" fmla="*/ 204815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01474" y="30281"/>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10109" y="126536"/>
                </a:lnTo>
                <a:lnTo>
                  <a:pt x="60960" y="53340"/>
                </a:lnTo>
                <a:close/>
                <a:moveTo>
                  <a:pt x="114708" y="204815"/>
                </a:moveTo>
                <a:cubicBezTo>
                  <a:pt x="114708" y="604212"/>
                  <a:pt x="114707" y="1003609"/>
                  <a:pt x="114707" y="1403006"/>
                </a:cubicBezTo>
                <a:lnTo>
                  <a:pt x="2446973" y="1395413"/>
                </a:lnTo>
                <a:lnTo>
                  <a:pt x="2446973" y="212408"/>
                </a:lnTo>
                <a:lnTo>
                  <a:pt x="114708" y="204815"/>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2" name="Frame 50">
            <a:extLst>
              <a:ext uri="{FF2B5EF4-FFF2-40B4-BE49-F238E27FC236}">
                <a16:creationId xmlns:a16="http://schemas.microsoft.com/office/drawing/2014/main" id="{3729F6CA-3190-4146-85BB-0789C131753E}"/>
              </a:ext>
            </a:extLst>
          </xdr:cNvPr>
          <xdr:cNvSpPr/>
        </xdr:nvSpPr>
        <xdr:spPr>
          <a:xfrm>
            <a:off x="6226105" y="107220863"/>
            <a:ext cx="26441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46973 w 2644140"/>
              <a:gd name="connsiteY17" fmla="*/ 1395413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99519 w 2644140"/>
              <a:gd name="connsiteY17" fmla="*/ 1365037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84506 w 2644140"/>
              <a:gd name="connsiteY17" fmla="*/ 1365037 h 1592580"/>
              <a:gd name="connsiteX18" fmla="*/ 2446973 w 2644140"/>
              <a:gd name="connsiteY18" fmla="*/ 212408 h 1592580"/>
              <a:gd name="connsiteX19" fmla="*/ 114708 w 2644140"/>
              <a:gd name="connsiteY19" fmla="*/ 144066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01474" y="20254"/>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15164" y="121523"/>
                </a:lnTo>
                <a:lnTo>
                  <a:pt x="60960" y="53340"/>
                </a:lnTo>
                <a:close/>
                <a:moveTo>
                  <a:pt x="114708" y="144066"/>
                </a:moveTo>
                <a:cubicBezTo>
                  <a:pt x="112206" y="551056"/>
                  <a:pt x="109703" y="958047"/>
                  <a:pt x="107201" y="1365037"/>
                </a:cubicBezTo>
                <a:lnTo>
                  <a:pt x="2484506" y="1365037"/>
                </a:lnTo>
                <a:lnTo>
                  <a:pt x="2446973" y="212408"/>
                </a:lnTo>
                <a:lnTo>
                  <a:pt x="114708" y="144066"/>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3" name="Frame 50">
            <a:extLst>
              <a:ext uri="{FF2B5EF4-FFF2-40B4-BE49-F238E27FC236}">
                <a16:creationId xmlns:a16="http://schemas.microsoft.com/office/drawing/2014/main" id="{12B614C6-8CB6-4D27-9D31-F47DD1890B4F}"/>
              </a:ext>
            </a:extLst>
          </xdr:cNvPr>
          <xdr:cNvSpPr/>
        </xdr:nvSpPr>
        <xdr:spPr>
          <a:xfrm>
            <a:off x="9639638" y="107175101"/>
            <a:ext cx="26822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4 w 2644140"/>
              <a:gd name="connsiteY17" fmla="*/ 1405640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18192 w 2644140"/>
              <a:gd name="connsiteY17" fmla="*/ 1385585 h 1592580"/>
              <a:gd name="connsiteX18" fmla="*/ 2530793 w 2644140"/>
              <a:gd name="connsiteY18" fmla="*/ 204788 h 1592580"/>
              <a:gd name="connsiteX19" fmla="*/ 204788 w 2644140"/>
              <a:gd name="connsiteY19" fmla="*/ 212408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11080" y="25268"/>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0" y="141577"/>
                </a:lnTo>
                <a:lnTo>
                  <a:pt x="60960" y="53340"/>
                </a:lnTo>
                <a:close/>
                <a:moveTo>
                  <a:pt x="204788" y="212408"/>
                </a:moveTo>
                <a:lnTo>
                  <a:pt x="204788" y="1395413"/>
                </a:lnTo>
                <a:lnTo>
                  <a:pt x="2518192" y="1385585"/>
                </a:lnTo>
                <a:cubicBezTo>
                  <a:pt x="2520732" y="985301"/>
                  <a:pt x="2528253" y="605072"/>
                  <a:pt x="2530793" y="204788"/>
                </a:cubicBezTo>
                <a:lnTo>
                  <a:pt x="204788" y="212408"/>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4" name="Frame 50">
            <a:extLst>
              <a:ext uri="{FF2B5EF4-FFF2-40B4-BE49-F238E27FC236}">
                <a16:creationId xmlns:a16="http://schemas.microsoft.com/office/drawing/2014/main" id="{688FFDB7-50AF-4B81-A714-74269B426BEB}"/>
              </a:ext>
            </a:extLst>
          </xdr:cNvPr>
          <xdr:cNvSpPr/>
        </xdr:nvSpPr>
        <xdr:spPr>
          <a:xfrm>
            <a:off x="9632132" y="104920177"/>
            <a:ext cx="269748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8429 w 2651609"/>
              <a:gd name="connsiteY0" fmla="*/ 53340 h 1592580"/>
              <a:gd name="connsiteX1" fmla="*/ 83669 w 2651609"/>
              <a:gd name="connsiteY1" fmla="*/ 15240 h 1592580"/>
              <a:gd name="connsiteX2" fmla="*/ 197969 w 2651609"/>
              <a:gd name="connsiteY2" fmla="*/ 0 h 1592580"/>
              <a:gd name="connsiteX3" fmla="*/ 2438249 w 2651609"/>
              <a:gd name="connsiteY3" fmla="*/ 15240 h 1592580"/>
              <a:gd name="connsiteX4" fmla="*/ 2583029 w 2651609"/>
              <a:gd name="connsiteY4" fmla="*/ 83820 h 1592580"/>
              <a:gd name="connsiteX5" fmla="*/ 2643989 w 2651609"/>
              <a:gd name="connsiteY5" fmla="*/ 228600 h 1592580"/>
              <a:gd name="connsiteX6" fmla="*/ 2651609 w 2651609"/>
              <a:gd name="connsiteY6" fmla="*/ 1394460 h 1592580"/>
              <a:gd name="connsiteX7" fmla="*/ 2590649 w 2651609"/>
              <a:gd name="connsiteY7" fmla="*/ 1531620 h 1592580"/>
              <a:gd name="connsiteX8" fmla="*/ 2445869 w 2651609"/>
              <a:gd name="connsiteY8" fmla="*/ 1584960 h 1592580"/>
              <a:gd name="connsiteX9" fmla="*/ 213209 w 2651609"/>
              <a:gd name="connsiteY9" fmla="*/ 1592580 h 1592580"/>
              <a:gd name="connsiteX10" fmla="*/ 68429 w 2651609"/>
              <a:gd name="connsiteY10" fmla="*/ 1554480 h 1592580"/>
              <a:gd name="connsiteX11" fmla="*/ 7469 w 2651609"/>
              <a:gd name="connsiteY11" fmla="*/ 1371600 h 1592580"/>
              <a:gd name="connsiteX12" fmla="*/ 7469 w 2651609"/>
              <a:gd name="connsiteY12" fmla="*/ 236220 h 1592580"/>
              <a:gd name="connsiteX13" fmla="*/ 0 w 2651609"/>
              <a:gd name="connsiteY13" fmla="*/ 114300 h 1592580"/>
              <a:gd name="connsiteX14" fmla="*/ 68429 w 2651609"/>
              <a:gd name="connsiteY14" fmla="*/ 53340 h 1592580"/>
              <a:gd name="connsiteX15" fmla="*/ 212257 w 2651609"/>
              <a:gd name="connsiteY15" fmla="*/ 212408 h 1592580"/>
              <a:gd name="connsiteX16" fmla="*/ 212257 w 2651609"/>
              <a:gd name="connsiteY16" fmla="*/ 1395413 h 1592580"/>
              <a:gd name="connsiteX17" fmla="*/ 2530642 w 2651609"/>
              <a:gd name="connsiteY17" fmla="*/ 1410653 h 1592580"/>
              <a:gd name="connsiteX18" fmla="*/ 2538262 w 2651609"/>
              <a:gd name="connsiteY18" fmla="*/ 204788 h 1592580"/>
              <a:gd name="connsiteX19" fmla="*/ 212257 w 2651609"/>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7395 w 2644140"/>
              <a:gd name="connsiteY13" fmla="*/ 14939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7395 w 2644140"/>
              <a:gd name="connsiteY13" fmla="*/ 14939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10361 w 2644140"/>
              <a:gd name="connsiteY4" fmla="*/ 47332 h 1592580"/>
              <a:gd name="connsiteX5" fmla="*/ 2575560 w 2644140"/>
              <a:gd name="connsiteY5" fmla="*/ 83820 h 1592580"/>
              <a:gd name="connsiteX6" fmla="*/ 2636520 w 2644140"/>
              <a:gd name="connsiteY6" fmla="*/ 228600 h 1592580"/>
              <a:gd name="connsiteX7" fmla="*/ 2644140 w 2644140"/>
              <a:gd name="connsiteY7" fmla="*/ 1394460 h 1592580"/>
              <a:gd name="connsiteX8" fmla="*/ 2583180 w 2644140"/>
              <a:gd name="connsiteY8" fmla="*/ 1531620 h 1592580"/>
              <a:gd name="connsiteX9" fmla="*/ 2438400 w 2644140"/>
              <a:gd name="connsiteY9" fmla="*/ 1584960 h 1592580"/>
              <a:gd name="connsiteX10" fmla="*/ 205740 w 2644140"/>
              <a:gd name="connsiteY10" fmla="*/ 1592580 h 1592580"/>
              <a:gd name="connsiteX11" fmla="*/ 60960 w 2644140"/>
              <a:gd name="connsiteY11" fmla="*/ 1554480 h 1592580"/>
              <a:gd name="connsiteX12" fmla="*/ 0 w 2644140"/>
              <a:gd name="connsiteY12" fmla="*/ 1371600 h 1592580"/>
              <a:gd name="connsiteX13" fmla="*/ 0 w 2644140"/>
              <a:gd name="connsiteY13" fmla="*/ 236220 h 1592580"/>
              <a:gd name="connsiteX14" fmla="*/ 7395 w 2644140"/>
              <a:gd name="connsiteY14" fmla="*/ 149396 h 1592580"/>
              <a:gd name="connsiteX15" fmla="*/ 60960 w 2644140"/>
              <a:gd name="connsiteY15" fmla="*/ 53340 h 1592580"/>
              <a:gd name="connsiteX16" fmla="*/ 204788 w 2644140"/>
              <a:gd name="connsiteY16" fmla="*/ 212408 h 1592580"/>
              <a:gd name="connsiteX17" fmla="*/ 204788 w 2644140"/>
              <a:gd name="connsiteY17" fmla="*/ 1395413 h 1592580"/>
              <a:gd name="connsiteX18" fmla="*/ 2523173 w 2644140"/>
              <a:gd name="connsiteY18" fmla="*/ 1410653 h 1592580"/>
              <a:gd name="connsiteX19" fmla="*/ 2530793 w 2644140"/>
              <a:gd name="connsiteY19" fmla="*/ 204788 h 1592580"/>
              <a:gd name="connsiteX20" fmla="*/ 204788 w 2644140"/>
              <a:gd name="connsiteY20"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10361 w 2644140"/>
              <a:gd name="connsiteY4" fmla="*/ 47332 h 1592580"/>
              <a:gd name="connsiteX5" fmla="*/ 2575560 w 2644140"/>
              <a:gd name="connsiteY5" fmla="*/ 83820 h 1592580"/>
              <a:gd name="connsiteX6" fmla="*/ 2604502 w 2644140"/>
              <a:gd name="connsiteY6" fmla="*/ 147606 h 1592580"/>
              <a:gd name="connsiteX7" fmla="*/ 2636520 w 2644140"/>
              <a:gd name="connsiteY7" fmla="*/ 228600 h 1592580"/>
              <a:gd name="connsiteX8" fmla="*/ 2644140 w 2644140"/>
              <a:gd name="connsiteY8" fmla="*/ 1394460 h 1592580"/>
              <a:gd name="connsiteX9" fmla="*/ 2583180 w 2644140"/>
              <a:gd name="connsiteY9" fmla="*/ 1531620 h 1592580"/>
              <a:gd name="connsiteX10" fmla="*/ 2438400 w 2644140"/>
              <a:gd name="connsiteY10" fmla="*/ 1584960 h 1592580"/>
              <a:gd name="connsiteX11" fmla="*/ 205740 w 2644140"/>
              <a:gd name="connsiteY11" fmla="*/ 1592580 h 1592580"/>
              <a:gd name="connsiteX12" fmla="*/ 60960 w 2644140"/>
              <a:gd name="connsiteY12" fmla="*/ 1554480 h 1592580"/>
              <a:gd name="connsiteX13" fmla="*/ 0 w 2644140"/>
              <a:gd name="connsiteY13" fmla="*/ 1371600 h 1592580"/>
              <a:gd name="connsiteX14" fmla="*/ 0 w 2644140"/>
              <a:gd name="connsiteY14" fmla="*/ 236220 h 1592580"/>
              <a:gd name="connsiteX15" fmla="*/ 7395 w 2644140"/>
              <a:gd name="connsiteY15" fmla="*/ 149396 h 1592580"/>
              <a:gd name="connsiteX16" fmla="*/ 60960 w 2644140"/>
              <a:gd name="connsiteY16" fmla="*/ 53340 h 1592580"/>
              <a:gd name="connsiteX17" fmla="*/ 204788 w 2644140"/>
              <a:gd name="connsiteY17" fmla="*/ 212408 h 1592580"/>
              <a:gd name="connsiteX18" fmla="*/ 204788 w 2644140"/>
              <a:gd name="connsiteY18" fmla="*/ 1395413 h 1592580"/>
              <a:gd name="connsiteX19" fmla="*/ 2523173 w 2644140"/>
              <a:gd name="connsiteY19" fmla="*/ 1410653 h 1592580"/>
              <a:gd name="connsiteX20" fmla="*/ 2530793 w 2644140"/>
              <a:gd name="connsiteY20" fmla="*/ 204788 h 1592580"/>
              <a:gd name="connsiteX21" fmla="*/ 204788 w 2644140"/>
              <a:gd name="connsiteY21" fmla="*/ 212408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2644140" h="1592580">
                <a:moveTo>
                  <a:pt x="60960" y="53340"/>
                </a:moveTo>
                <a:lnTo>
                  <a:pt x="115838" y="20254"/>
                </a:lnTo>
                <a:lnTo>
                  <a:pt x="190500" y="0"/>
                </a:lnTo>
                <a:lnTo>
                  <a:pt x="2430780" y="15240"/>
                </a:lnTo>
                <a:lnTo>
                  <a:pt x="2510361" y="47332"/>
                </a:lnTo>
                <a:lnTo>
                  <a:pt x="2575560" y="83820"/>
                </a:lnTo>
                <a:lnTo>
                  <a:pt x="2604502" y="147606"/>
                </a:lnTo>
                <a:lnTo>
                  <a:pt x="2636520" y="228600"/>
                </a:lnTo>
                <a:lnTo>
                  <a:pt x="2644140" y="1394460"/>
                </a:lnTo>
                <a:lnTo>
                  <a:pt x="2583180" y="1531620"/>
                </a:lnTo>
                <a:lnTo>
                  <a:pt x="2438400" y="1584960"/>
                </a:lnTo>
                <a:lnTo>
                  <a:pt x="205740" y="1592580"/>
                </a:lnTo>
                <a:lnTo>
                  <a:pt x="60960" y="1554480"/>
                </a:lnTo>
                <a:lnTo>
                  <a:pt x="0" y="1371600"/>
                </a:lnTo>
                <a:lnTo>
                  <a:pt x="0" y="236220"/>
                </a:lnTo>
                <a:lnTo>
                  <a:pt x="7395" y="149396"/>
                </a:lnTo>
                <a:lnTo>
                  <a:pt x="60960" y="53340"/>
                </a:lnTo>
                <a:close/>
                <a:moveTo>
                  <a:pt x="204788" y="212408"/>
                </a:moveTo>
                <a:lnTo>
                  <a:pt x="204788" y="1395413"/>
                </a:lnTo>
                <a:lnTo>
                  <a:pt x="2523173" y="1410653"/>
                </a:lnTo>
                <a:lnTo>
                  <a:pt x="2530793" y="204788"/>
                </a:lnTo>
                <a:lnTo>
                  <a:pt x="204788" y="212408"/>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 </a:t>
            </a:r>
          </a:p>
        </xdr:txBody>
      </xdr:sp>
      <xdr:sp macro="" textlink="">
        <xdr:nvSpPr>
          <xdr:cNvPr id="2665" name="Freeform: Shape 2664">
            <a:extLst>
              <a:ext uri="{FF2B5EF4-FFF2-40B4-BE49-F238E27FC236}">
                <a16:creationId xmlns:a16="http://schemas.microsoft.com/office/drawing/2014/main" id="{FA08D402-6E1D-4C24-B90E-F21F4D312121}"/>
              </a:ext>
            </a:extLst>
          </xdr:cNvPr>
          <xdr:cNvSpPr/>
        </xdr:nvSpPr>
        <xdr:spPr>
          <a:xfrm>
            <a:off x="7871460" y="10651236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6" name="Freeform: Shape 2665">
            <a:extLst>
              <a:ext uri="{FF2B5EF4-FFF2-40B4-BE49-F238E27FC236}">
                <a16:creationId xmlns:a16="http://schemas.microsoft.com/office/drawing/2014/main" id="{58DCFD28-453C-4972-BC59-07DAEB16B4BA}"/>
              </a:ext>
            </a:extLst>
          </xdr:cNvPr>
          <xdr:cNvSpPr/>
        </xdr:nvSpPr>
        <xdr:spPr>
          <a:xfrm flipH="1">
            <a:off x="9806940" y="10650474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7" name="Freeform: Shape 2666">
            <a:extLst>
              <a:ext uri="{FF2B5EF4-FFF2-40B4-BE49-F238E27FC236}">
                <a16:creationId xmlns:a16="http://schemas.microsoft.com/office/drawing/2014/main" id="{530C3F50-241C-4279-8390-82FF466E2131}"/>
              </a:ext>
            </a:extLst>
          </xdr:cNvPr>
          <xdr:cNvSpPr/>
        </xdr:nvSpPr>
        <xdr:spPr>
          <a:xfrm flipV="1">
            <a:off x="7871460" y="10689336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8" name="Freeform: Shape 2667">
            <a:extLst>
              <a:ext uri="{FF2B5EF4-FFF2-40B4-BE49-F238E27FC236}">
                <a16:creationId xmlns:a16="http://schemas.microsoft.com/office/drawing/2014/main" id="{1DE886F3-B76B-4632-8392-C36F1BF7878E}"/>
              </a:ext>
            </a:extLst>
          </xdr:cNvPr>
          <xdr:cNvSpPr/>
        </xdr:nvSpPr>
        <xdr:spPr>
          <a:xfrm flipH="1" flipV="1">
            <a:off x="9806940" y="10688574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38100</xdr:colOff>
      <xdr:row>1331</xdr:row>
      <xdr:rowOff>0</xdr:rowOff>
    </xdr:from>
    <xdr:to>
      <xdr:col>13</xdr:col>
      <xdr:colOff>99060</xdr:colOff>
      <xdr:row>1333</xdr:row>
      <xdr:rowOff>129539</xdr:rowOff>
    </xdr:to>
    <xdr:sp macro="" textlink="">
      <xdr:nvSpPr>
        <xdr:cNvPr id="2673" name="TextBox 2672">
          <a:extLst>
            <a:ext uri="{FF2B5EF4-FFF2-40B4-BE49-F238E27FC236}">
              <a16:creationId xmlns:a16="http://schemas.microsoft.com/office/drawing/2014/main" id="{26B9A921-9326-412A-A09F-A4E388F389BE}"/>
            </a:ext>
          </a:extLst>
        </xdr:cNvPr>
        <xdr:cNvSpPr txBox="1"/>
      </xdr:nvSpPr>
      <xdr:spPr>
        <a:xfrm>
          <a:off x="6316980" y="96697800"/>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latin typeface="Arial Narrow" panose="020B0606020202030204" pitchFamily="34" charset="0"/>
            </a:rPr>
            <a:t>Alienation is normal for larger "secondary" societies like ours. We typically we remain estranged, so rely on impersonal laws to guide a minimal standard for treating each other. Let's engage each other more.</a:t>
          </a:r>
        </a:p>
      </xdr:txBody>
    </xdr:sp>
    <xdr:clientData/>
  </xdr:twoCellAnchor>
  <xdr:twoCellAnchor>
    <xdr:from>
      <xdr:col>0</xdr:col>
      <xdr:colOff>30480</xdr:colOff>
      <xdr:row>1425</xdr:row>
      <xdr:rowOff>0</xdr:rowOff>
    </xdr:from>
    <xdr:to>
      <xdr:col>13</xdr:col>
      <xdr:colOff>91440</xdr:colOff>
      <xdr:row>1427</xdr:row>
      <xdr:rowOff>129539</xdr:rowOff>
    </xdr:to>
    <xdr:sp macro="" textlink="">
      <xdr:nvSpPr>
        <xdr:cNvPr id="2674" name="TextBox 2673">
          <a:extLst>
            <a:ext uri="{FF2B5EF4-FFF2-40B4-BE49-F238E27FC236}">
              <a16:creationId xmlns:a16="http://schemas.microsoft.com/office/drawing/2014/main" id="{5E5189C7-596D-4711-9E4A-3968BD9A3EE5}"/>
            </a:ext>
          </a:extLst>
        </xdr:cNvPr>
        <xdr:cNvSpPr txBox="1"/>
      </xdr:nvSpPr>
      <xdr:spPr>
        <a:xfrm>
          <a:off x="6309360" y="114406680"/>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spc="-10" baseline="0">
              <a:latin typeface="Arial Narrow" panose="020B0606020202030204" pitchFamily="34" charset="0"/>
            </a:rPr>
            <a:t>Polarization crops up between extreme positions. Conflict loves extremes. Exaggerations kill conversations. Let's look for and appreciate the value in each other.</a:t>
          </a:r>
        </a:p>
      </xdr:txBody>
    </xdr:sp>
    <xdr:clientData/>
  </xdr:twoCellAnchor>
  <xdr:twoCellAnchor>
    <xdr:from>
      <xdr:col>1</xdr:col>
      <xdr:colOff>7620</xdr:colOff>
      <xdr:row>1302</xdr:row>
      <xdr:rowOff>99907</xdr:rowOff>
    </xdr:from>
    <xdr:to>
      <xdr:col>13</xdr:col>
      <xdr:colOff>7620</xdr:colOff>
      <xdr:row>1304</xdr:row>
      <xdr:rowOff>7620</xdr:rowOff>
    </xdr:to>
    <xdr:sp macro="" textlink="">
      <xdr:nvSpPr>
        <xdr:cNvPr id="2675" name="TextBox 2674">
          <a:extLst>
            <a:ext uri="{FF2B5EF4-FFF2-40B4-BE49-F238E27FC236}">
              <a16:creationId xmlns:a16="http://schemas.microsoft.com/office/drawing/2014/main" id="{1300FB38-0027-4DB9-849F-59E3D448CF3E}"/>
            </a:ext>
          </a:extLst>
        </xdr:cNvPr>
        <xdr:cNvSpPr txBox="1"/>
      </xdr:nvSpPr>
      <xdr:spPr>
        <a:xfrm>
          <a:off x="6408420" y="91296067"/>
          <a:ext cx="6035040" cy="27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baseline="0">
              <a:solidFill>
                <a:schemeClr val="accent4">
                  <a:lumMod val="50000"/>
                </a:schemeClr>
              </a:solidFill>
              <a:latin typeface="Arial Narrow" panose="020B0606020202030204" pitchFamily="34" charset="0"/>
              <a:ea typeface="Verdana" panose="020B0604030504040204" pitchFamily="34" charset="0"/>
            </a:rPr>
            <a:t>CHANGE ISSUE ABOVE TO CHANGE IT HERE</a:t>
          </a:r>
          <a:endParaRPr lang="en-US" sz="900" b="1" baseline="0">
            <a:solidFill>
              <a:schemeClr val="accent4">
                <a:lumMod val="50000"/>
              </a:schemeClr>
            </a:solidFill>
            <a:latin typeface="Arial Narrow" panose="020B0606020202030204" pitchFamily="34" charset="0"/>
          </a:endParaRPr>
        </a:p>
      </xdr:txBody>
    </xdr:sp>
    <xdr:clientData/>
  </xdr:twoCellAnchor>
  <xdr:twoCellAnchor>
    <xdr:from>
      <xdr:col>1</xdr:col>
      <xdr:colOff>38100</xdr:colOff>
      <xdr:row>1124</xdr:row>
      <xdr:rowOff>106680</xdr:rowOff>
    </xdr:from>
    <xdr:to>
      <xdr:col>12</xdr:col>
      <xdr:colOff>457200</xdr:colOff>
      <xdr:row>1124</xdr:row>
      <xdr:rowOff>349504</xdr:rowOff>
    </xdr:to>
    <xdr:grpSp>
      <xdr:nvGrpSpPr>
        <xdr:cNvPr id="2683" name="Group 2682">
          <a:extLst>
            <a:ext uri="{FF2B5EF4-FFF2-40B4-BE49-F238E27FC236}">
              <a16:creationId xmlns:a16="http://schemas.microsoft.com/office/drawing/2014/main" id="{2C7B0533-0610-4D2B-A9B1-3AA9B0ADA2B1}"/>
            </a:ext>
          </a:extLst>
        </xdr:cNvPr>
        <xdr:cNvGrpSpPr/>
      </xdr:nvGrpSpPr>
      <xdr:grpSpPr>
        <a:xfrm>
          <a:off x="152400" y="223860360"/>
          <a:ext cx="5951220" cy="242824"/>
          <a:chOff x="6347220" y="28404120"/>
          <a:chExt cx="5867400" cy="242824"/>
        </a:xfrm>
      </xdr:grpSpPr>
      <xdr:grpSp>
        <xdr:nvGrpSpPr>
          <xdr:cNvPr id="2684" name="wide-yet-shallow scale">
            <a:extLst>
              <a:ext uri="{FF2B5EF4-FFF2-40B4-BE49-F238E27FC236}">
                <a16:creationId xmlns:a16="http://schemas.microsoft.com/office/drawing/2014/main" id="{DD0C4A94-B932-4B10-A4B3-FB574E374456}"/>
              </a:ext>
            </a:extLst>
          </xdr:cNvPr>
          <xdr:cNvGrpSpPr>
            <a:grpSpLocks noChangeAspect="1"/>
          </xdr:cNvGrpSpPr>
        </xdr:nvGrpSpPr>
        <xdr:grpSpPr>
          <a:xfrm>
            <a:off x="6347220" y="28404120"/>
            <a:ext cx="914400" cy="242824"/>
            <a:chOff x="6434667" y="11251493"/>
            <a:chExt cx="2726265" cy="722264"/>
          </a:xfrm>
          <a:effectLst>
            <a:outerShdw blurRad="63500" sx="102000" sy="102000" algn="ctr" rotWithShape="0">
              <a:prstClr val="black">
                <a:alpha val="40000"/>
              </a:prstClr>
            </a:outerShdw>
          </a:effectLst>
        </xdr:grpSpPr>
        <xdr:sp macro="" textlink="">
          <xdr:nvSpPr>
            <xdr:cNvPr id="2710" name="Right Brace 2709">
              <a:extLst>
                <a:ext uri="{FF2B5EF4-FFF2-40B4-BE49-F238E27FC236}">
                  <a16:creationId xmlns:a16="http://schemas.microsoft.com/office/drawing/2014/main" id="{F819C3EE-6651-40EE-8E38-430124754665}"/>
                </a:ext>
              </a:extLst>
            </xdr:cNvPr>
            <xdr:cNvSpPr/>
          </xdr:nvSpPr>
          <xdr:spPr>
            <a:xfrm rot="63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11" name="Right Bracket 2710">
              <a:extLst>
                <a:ext uri="{FF2B5EF4-FFF2-40B4-BE49-F238E27FC236}">
                  <a16:creationId xmlns:a16="http://schemas.microsoft.com/office/drawing/2014/main" id="{606589A4-F564-4460-8F65-2DCA08AE5F20}"/>
                </a:ext>
              </a:extLst>
            </xdr:cNvPr>
            <xdr:cNvSpPr/>
          </xdr:nvSpPr>
          <xdr:spPr>
            <a:xfrm rot="5400000">
              <a:off x="6850803" y="10835357"/>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12" name="Right Bracket 2711">
              <a:extLst>
                <a:ext uri="{FF2B5EF4-FFF2-40B4-BE49-F238E27FC236}">
                  <a16:creationId xmlns:a16="http://schemas.microsoft.com/office/drawing/2014/main" id="{C8153C6F-EA18-49D9-9354-3CC8B3928290}"/>
                </a:ext>
              </a:extLst>
            </xdr:cNvPr>
            <xdr:cNvSpPr/>
          </xdr:nvSpPr>
          <xdr:spPr>
            <a:xfrm rot="5400000">
              <a:off x="8662669" y="1129331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13" name="Flowchart: Delay 2712">
              <a:extLst>
                <a:ext uri="{FF2B5EF4-FFF2-40B4-BE49-F238E27FC236}">
                  <a16:creationId xmlns:a16="http://schemas.microsoft.com/office/drawing/2014/main" id="{1D450527-D702-4F4A-8C2A-32AC9647C9B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5" name="wide-then-deep scale">
            <a:extLst>
              <a:ext uri="{FF2B5EF4-FFF2-40B4-BE49-F238E27FC236}">
                <a16:creationId xmlns:a16="http://schemas.microsoft.com/office/drawing/2014/main" id="{0BAE6DDE-765D-416E-9822-5C8B53C0B481}"/>
              </a:ext>
            </a:extLst>
          </xdr:cNvPr>
          <xdr:cNvGrpSpPr>
            <a:grpSpLocks noChangeAspect="1"/>
          </xdr:cNvGrpSpPr>
        </xdr:nvGrpSpPr>
        <xdr:grpSpPr>
          <a:xfrm>
            <a:off x="7337820" y="28442199"/>
            <a:ext cx="914400" cy="204724"/>
            <a:chOff x="6434667" y="11364816"/>
            <a:chExt cx="2726265" cy="608941"/>
          </a:xfrm>
          <a:effectLst>
            <a:outerShdw blurRad="63500" sx="102000" sy="102000" algn="ctr" rotWithShape="0">
              <a:prstClr val="black">
                <a:alpha val="40000"/>
              </a:prstClr>
            </a:outerShdw>
          </a:effectLst>
        </xdr:grpSpPr>
        <xdr:sp macro="" textlink="">
          <xdr:nvSpPr>
            <xdr:cNvPr id="2706" name="Right Brace 2705">
              <a:extLst>
                <a:ext uri="{FF2B5EF4-FFF2-40B4-BE49-F238E27FC236}">
                  <a16:creationId xmlns:a16="http://schemas.microsoft.com/office/drawing/2014/main" id="{38017644-04D6-4439-821E-9FCE0DE8CCD0}"/>
                </a:ext>
              </a:extLst>
            </xdr:cNvPr>
            <xdr:cNvSpPr/>
          </xdr:nvSpPr>
          <xdr:spPr>
            <a:xfrm rot="60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07" name="Right Bracket 2706">
              <a:extLst>
                <a:ext uri="{FF2B5EF4-FFF2-40B4-BE49-F238E27FC236}">
                  <a16:creationId xmlns:a16="http://schemas.microsoft.com/office/drawing/2014/main" id="{E8662AF9-74F1-41FC-BC4E-DC4555D62663}"/>
                </a:ext>
              </a:extLst>
            </xdr:cNvPr>
            <xdr:cNvSpPr/>
          </xdr:nvSpPr>
          <xdr:spPr>
            <a:xfrm rot="5400000">
              <a:off x="6850803" y="10948680"/>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8" name="Right Bracket 2707">
              <a:extLst>
                <a:ext uri="{FF2B5EF4-FFF2-40B4-BE49-F238E27FC236}">
                  <a16:creationId xmlns:a16="http://schemas.microsoft.com/office/drawing/2014/main" id="{868B60A3-D2C0-46DB-A2A6-0417BBC1791E}"/>
                </a:ext>
              </a:extLst>
            </xdr:cNvPr>
            <xdr:cNvSpPr/>
          </xdr:nvSpPr>
          <xdr:spPr>
            <a:xfrm rot="5400000">
              <a:off x="8662668" y="11202661"/>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9" name="Flowchart: Delay 2708">
              <a:extLst>
                <a:ext uri="{FF2B5EF4-FFF2-40B4-BE49-F238E27FC236}">
                  <a16:creationId xmlns:a16="http://schemas.microsoft.com/office/drawing/2014/main" id="{28B2D1F6-F164-4158-831E-B34DD3EB9194}"/>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6" name="wide-and-deep scale">
            <a:extLst>
              <a:ext uri="{FF2B5EF4-FFF2-40B4-BE49-F238E27FC236}">
                <a16:creationId xmlns:a16="http://schemas.microsoft.com/office/drawing/2014/main" id="{D5AE5CA4-0038-4877-BB01-13DAACB85C0E}"/>
              </a:ext>
            </a:extLst>
          </xdr:cNvPr>
          <xdr:cNvGrpSpPr>
            <a:grpSpLocks noChangeAspect="1"/>
          </xdr:cNvGrpSpPr>
        </xdr:nvGrpSpPr>
        <xdr:grpSpPr>
          <a:xfrm>
            <a:off x="8326242" y="28453636"/>
            <a:ext cx="914400" cy="193294"/>
            <a:chOff x="6434667" y="11398815"/>
            <a:chExt cx="2726265" cy="574942"/>
          </a:xfrm>
          <a:effectLst>
            <a:outerShdw blurRad="63500" sx="102000" sy="102000" algn="ctr" rotWithShape="0">
              <a:prstClr val="black">
                <a:alpha val="40000"/>
              </a:prstClr>
            </a:outerShdw>
          </a:effectLst>
        </xdr:grpSpPr>
        <xdr:sp macro="" textlink="">
          <xdr:nvSpPr>
            <xdr:cNvPr id="2702" name="Right Brace 2701">
              <a:extLst>
                <a:ext uri="{FF2B5EF4-FFF2-40B4-BE49-F238E27FC236}">
                  <a16:creationId xmlns:a16="http://schemas.microsoft.com/office/drawing/2014/main" id="{19792DA4-18A8-4A5B-ABFE-9E0C7AA26FD3}"/>
                </a:ext>
              </a:extLst>
            </xdr:cNvPr>
            <xdr:cNvSpPr/>
          </xdr:nvSpPr>
          <xdr:spPr>
            <a:xfrm rot="57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03" name="Right Bracket 2702">
              <a:extLst>
                <a:ext uri="{FF2B5EF4-FFF2-40B4-BE49-F238E27FC236}">
                  <a16:creationId xmlns:a16="http://schemas.microsoft.com/office/drawing/2014/main" id="{7C18F517-A4C2-4850-BAC5-E599981DD5EF}"/>
                </a:ext>
              </a:extLst>
            </xdr:cNvPr>
            <xdr:cNvSpPr/>
          </xdr:nvSpPr>
          <xdr:spPr>
            <a:xfrm rot="5400000">
              <a:off x="6850803" y="1098267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4" name="Right Bracket 2703">
              <a:extLst>
                <a:ext uri="{FF2B5EF4-FFF2-40B4-BE49-F238E27FC236}">
                  <a16:creationId xmlns:a16="http://schemas.microsoft.com/office/drawing/2014/main" id="{261C9A58-E13D-430D-BF58-EB32FCBCA4FD}"/>
                </a:ext>
              </a:extLst>
            </xdr:cNvPr>
            <xdr:cNvSpPr/>
          </xdr:nvSpPr>
          <xdr:spPr>
            <a:xfrm rot="5400000">
              <a:off x="8662669" y="1115732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5" name="Flowchart: Delay 2704">
              <a:extLst>
                <a:ext uri="{FF2B5EF4-FFF2-40B4-BE49-F238E27FC236}">
                  <a16:creationId xmlns:a16="http://schemas.microsoft.com/office/drawing/2014/main" id="{D74C26EC-B5A8-4682-9899-5BC7E9B3012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7" name="deep-and-wide scale">
            <a:extLst>
              <a:ext uri="{FF2B5EF4-FFF2-40B4-BE49-F238E27FC236}">
                <a16:creationId xmlns:a16="http://schemas.microsoft.com/office/drawing/2014/main" id="{F3EEB20E-2E36-46A1-8187-73808D317D2B}"/>
              </a:ext>
            </a:extLst>
          </xdr:cNvPr>
          <xdr:cNvGrpSpPr>
            <a:grpSpLocks noChangeAspect="1"/>
          </xdr:cNvGrpSpPr>
        </xdr:nvGrpSpPr>
        <xdr:grpSpPr>
          <a:xfrm flipH="1">
            <a:off x="9320652" y="28453636"/>
            <a:ext cx="914400" cy="193294"/>
            <a:chOff x="6434667" y="11398815"/>
            <a:chExt cx="2726265" cy="574942"/>
          </a:xfrm>
          <a:effectLst>
            <a:outerShdw blurRad="63500" sx="102000" sy="102000" algn="ctr" rotWithShape="0">
              <a:prstClr val="black">
                <a:alpha val="40000"/>
              </a:prstClr>
            </a:outerShdw>
          </a:effectLst>
        </xdr:grpSpPr>
        <xdr:sp macro="" textlink="">
          <xdr:nvSpPr>
            <xdr:cNvPr id="2698" name="Right Brace 2697">
              <a:extLst>
                <a:ext uri="{FF2B5EF4-FFF2-40B4-BE49-F238E27FC236}">
                  <a16:creationId xmlns:a16="http://schemas.microsoft.com/office/drawing/2014/main" id="{20F607B3-4133-4CF9-B02E-37FED2887A4B}"/>
                </a:ext>
              </a:extLst>
            </xdr:cNvPr>
            <xdr:cNvSpPr/>
          </xdr:nvSpPr>
          <xdr:spPr>
            <a:xfrm rot="57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9" name="Right Bracket 2698">
              <a:extLst>
                <a:ext uri="{FF2B5EF4-FFF2-40B4-BE49-F238E27FC236}">
                  <a16:creationId xmlns:a16="http://schemas.microsoft.com/office/drawing/2014/main" id="{42E463C0-E195-455C-A5F9-8FF953B2FC83}"/>
                </a:ext>
              </a:extLst>
            </xdr:cNvPr>
            <xdr:cNvSpPr/>
          </xdr:nvSpPr>
          <xdr:spPr>
            <a:xfrm rot="5400000">
              <a:off x="6850803" y="1098267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0" name="Right Bracket 2699">
              <a:extLst>
                <a:ext uri="{FF2B5EF4-FFF2-40B4-BE49-F238E27FC236}">
                  <a16:creationId xmlns:a16="http://schemas.microsoft.com/office/drawing/2014/main" id="{C0BD7EC1-889D-4079-86D0-5F184568AE04}"/>
                </a:ext>
              </a:extLst>
            </xdr:cNvPr>
            <xdr:cNvSpPr/>
          </xdr:nvSpPr>
          <xdr:spPr>
            <a:xfrm rot="5400000">
              <a:off x="8662669" y="1115732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1" name="Flowchart: Delay 2700">
              <a:extLst>
                <a:ext uri="{FF2B5EF4-FFF2-40B4-BE49-F238E27FC236}">
                  <a16:creationId xmlns:a16="http://schemas.microsoft.com/office/drawing/2014/main" id="{FF47859C-C09E-4C3E-B950-3476BAB0924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8" name="deep-then-wide scale">
            <a:extLst>
              <a:ext uri="{FF2B5EF4-FFF2-40B4-BE49-F238E27FC236}">
                <a16:creationId xmlns:a16="http://schemas.microsoft.com/office/drawing/2014/main" id="{64409273-CB8D-4A4B-9D34-56CF7B6E711C}"/>
              </a:ext>
            </a:extLst>
          </xdr:cNvPr>
          <xdr:cNvGrpSpPr>
            <a:grpSpLocks noChangeAspect="1"/>
          </xdr:cNvGrpSpPr>
        </xdr:nvGrpSpPr>
        <xdr:grpSpPr>
          <a:xfrm flipH="1">
            <a:off x="10309620" y="28442199"/>
            <a:ext cx="914400" cy="204724"/>
            <a:chOff x="6434667" y="11364816"/>
            <a:chExt cx="2726265" cy="608941"/>
          </a:xfrm>
          <a:effectLst>
            <a:outerShdw blurRad="63500" sx="102000" sy="102000" algn="ctr" rotWithShape="0">
              <a:prstClr val="black">
                <a:alpha val="40000"/>
              </a:prstClr>
            </a:outerShdw>
          </a:effectLst>
        </xdr:grpSpPr>
        <xdr:sp macro="" textlink="">
          <xdr:nvSpPr>
            <xdr:cNvPr id="2694" name="Right Brace 2693">
              <a:extLst>
                <a:ext uri="{FF2B5EF4-FFF2-40B4-BE49-F238E27FC236}">
                  <a16:creationId xmlns:a16="http://schemas.microsoft.com/office/drawing/2014/main" id="{4E038218-29E8-47BE-A83A-FAF5E9404BAC}"/>
                </a:ext>
              </a:extLst>
            </xdr:cNvPr>
            <xdr:cNvSpPr/>
          </xdr:nvSpPr>
          <xdr:spPr>
            <a:xfrm rot="60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5" name="Right Bracket 2694">
              <a:extLst>
                <a:ext uri="{FF2B5EF4-FFF2-40B4-BE49-F238E27FC236}">
                  <a16:creationId xmlns:a16="http://schemas.microsoft.com/office/drawing/2014/main" id="{34957F4E-8053-476D-9E75-C73682298EEB}"/>
                </a:ext>
              </a:extLst>
            </xdr:cNvPr>
            <xdr:cNvSpPr/>
          </xdr:nvSpPr>
          <xdr:spPr>
            <a:xfrm rot="5400000">
              <a:off x="6850803" y="10948680"/>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6" name="Right Bracket 2695">
              <a:extLst>
                <a:ext uri="{FF2B5EF4-FFF2-40B4-BE49-F238E27FC236}">
                  <a16:creationId xmlns:a16="http://schemas.microsoft.com/office/drawing/2014/main" id="{84B5F2C8-AFE1-422A-992D-FD6E38E55A30}"/>
                </a:ext>
              </a:extLst>
            </xdr:cNvPr>
            <xdr:cNvSpPr/>
          </xdr:nvSpPr>
          <xdr:spPr>
            <a:xfrm rot="5400000">
              <a:off x="8662668" y="11202661"/>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7" name="Flowchart: Delay 2696">
              <a:extLst>
                <a:ext uri="{FF2B5EF4-FFF2-40B4-BE49-F238E27FC236}">
                  <a16:creationId xmlns:a16="http://schemas.microsoft.com/office/drawing/2014/main" id="{EFBA53C8-FE5D-497F-943C-C86AED88CC4B}"/>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9" name="deep-yet-narrow scale">
            <a:extLst>
              <a:ext uri="{FF2B5EF4-FFF2-40B4-BE49-F238E27FC236}">
                <a16:creationId xmlns:a16="http://schemas.microsoft.com/office/drawing/2014/main" id="{2D812745-A75B-4A45-917D-31F748F1FAE4}"/>
              </a:ext>
            </a:extLst>
          </xdr:cNvPr>
          <xdr:cNvGrpSpPr>
            <a:grpSpLocks noChangeAspect="1"/>
          </xdr:cNvGrpSpPr>
        </xdr:nvGrpSpPr>
        <xdr:grpSpPr>
          <a:xfrm flipH="1">
            <a:off x="11300220" y="28404120"/>
            <a:ext cx="914400" cy="242824"/>
            <a:chOff x="6434667" y="11251493"/>
            <a:chExt cx="2726265" cy="722264"/>
          </a:xfrm>
          <a:effectLst>
            <a:outerShdw blurRad="63500" sx="102000" sy="102000" algn="ctr" rotWithShape="0">
              <a:prstClr val="black">
                <a:alpha val="40000"/>
              </a:prstClr>
            </a:outerShdw>
          </a:effectLst>
        </xdr:grpSpPr>
        <xdr:sp macro="" textlink="">
          <xdr:nvSpPr>
            <xdr:cNvPr id="2690" name="Right Brace 2689">
              <a:extLst>
                <a:ext uri="{FF2B5EF4-FFF2-40B4-BE49-F238E27FC236}">
                  <a16:creationId xmlns:a16="http://schemas.microsoft.com/office/drawing/2014/main" id="{9738BCD5-D889-411E-B5BA-3876F93BA7AA}"/>
                </a:ext>
              </a:extLst>
            </xdr:cNvPr>
            <xdr:cNvSpPr/>
          </xdr:nvSpPr>
          <xdr:spPr>
            <a:xfrm rot="63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1" name="Right Bracket 2690">
              <a:extLst>
                <a:ext uri="{FF2B5EF4-FFF2-40B4-BE49-F238E27FC236}">
                  <a16:creationId xmlns:a16="http://schemas.microsoft.com/office/drawing/2014/main" id="{E40ABE56-19D2-4D5D-9C59-6AC21265A4C1}"/>
                </a:ext>
              </a:extLst>
            </xdr:cNvPr>
            <xdr:cNvSpPr/>
          </xdr:nvSpPr>
          <xdr:spPr>
            <a:xfrm rot="5400000">
              <a:off x="6850803" y="10835357"/>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2" name="Right Bracket 2691">
              <a:extLst>
                <a:ext uri="{FF2B5EF4-FFF2-40B4-BE49-F238E27FC236}">
                  <a16:creationId xmlns:a16="http://schemas.microsoft.com/office/drawing/2014/main" id="{FE76695E-4AA8-4C4F-9F75-109DB1332073}"/>
                </a:ext>
              </a:extLst>
            </xdr:cNvPr>
            <xdr:cNvSpPr/>
          </xdr:nvSpPr>
          <xdr:spPr>
            <a:xfrm rot="5400000">
              <a:off x="8662669" y="1129331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3" name="Flowchart: Delay 2692">
              <a:extLst>
                <a:ext uri="{FF2B5EF4-FFF2-40B4-BE49-F238E27FC236}">
                  <a16:creationId xmlns:a16="http://schemas.microsoft.com/office/drawing/2014/main" id="{F6C3BCC8-B385-453E-84F0-6AC0A26B595C}"/>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clientData/>
  </xdr:twoCellAnchor>
  <xdr:twoCellAnchor>
    <xdr:from>
      <xdr:col>7</xdr:col>
      <xdr:colOff>482235</xdr:colOff>
      <xdr:row>462</xdr:row>
      <xdr:rowOff>16371</xdr:rowOff>
    </xdr:from>
    <xdr:to>
      <xdr:col>12</xdr:col>
      <xdr:colOff>474615</xdr:colOff>
      <xdr:row>465</xdr:row>
      <xdr:rowOff>107811</xdr:rowOff>
    </xdr:to>
    <xdr:sp macro="" textlink="">
      <xdr:nvSpPr>
        <xdr:cNvPr id="2716" name="Government serves best when it serves least.">
          <a:extLst>
            <a:ext uri="{FF2B5EF4-FFF2-40B4-BE49-F238E27FC236}">
              <a16:creationId xmlns:a16="http://schemas.microsoft.com/office/drawing/2014/main" id="{80F708AD-489D-4CAC-9474-BF5A02ADF42A}"/>
            </a:ext>
          </a:extLst>
        </xdr:cNvPr>
        <xdr:cNvSpPr txBox="1">
          <a:spLocks/>
        </xdr:cNvSpPr>
      </xdr:nvSpPr>
      <xdr:spPr>
        <a:xfrm>
          <a:off x="3575955" y="93871911"/>
          <a:ext cx="2468880" cy="6172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2000" b="1" spc="-100" baseline="0">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rPr>
            <a:t>TITLE</a:t>
          </a:r>
          <a:endParaRPr lang="en-US" sz="20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106680</xdr:colOff>
      <xdr:row>462</xdr:row>
      <xdr:rowOff>15240</xdr:rowOff>
    </xdr:from>
    <xdr:to>
      <xdr:col>5</xdr:col>
      <xdr:colOff>219301</xdr:colOff>
      <xdr:row>465</xdr:row>
      <xdr:rowOff>130670</xdr:rowOff>
    </xdr:to>
    <xdr:sp macro="" textlink="">
      <xdr:nvSpPr>
        <xdr:cNvPr id="2717" name="Government exists as a force for good.">
          <a:extLst>
            <a:ext uri="{FF2B5EF4-FFF2-40B4-BE49-F238E27FC236}">
              <a16:creationId xmlns:a16="http://schemas.microsoft.com/office/drawing/2014/main" id="{12D44976-955E-4044-9441-88C96776309C}"/>
            </a:ext>
          </a:extLst>
        </xdr:cNvPr>
        <xdr:cNvSpPr txBox="1">
          <a:spLocks/>
        </xdr:cNvSpPr>
      </xdr:nvSpPr>
      <xdr:spPr>
        <a:xfrm>
          <a:off x="106680" y="93870780"/>
          <a:ext cx="2215741" cy="64121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20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rPr>
            <a:t>TITLE</a:t>
          </a:r>
        </a:p>
      </xdr:txBody>
    </xdr:sp>
    <xdr:clientData/>
  </xdr:twoCellAnchor>
  <xdr:twoCellAnchor>
    <xdr:from>
      <xdr:col>0</xdr:col>
      <xdr:colOff>0</xdr:colOff>
      <xdr:row>335</xdr:row>
      <xdr:rowOff>76200</xdr:rowOff>
    </xdr:from>
    <xdr:to>
      <xdr:col>5</xdr:col>
      <xdr:colOff>182880</xdr:colOff>
      <xdr:row>342</xdr:row>
      <xdr:rowOff>129540</xdr:rowOff>
    </xdr:to>
    <xdr:sp macro="" textlink="">
      <xdr:nvSpPr>
        <xdr:cNvPr id="2720" name="You believe whatever serves your needs.">
          <a:extLst>
            <a:ext uri="{FF2B5EF4-FFF2-40B4-BE49-F238E27FC236}">
              <a16:creationId xmlns:a16="http://schemas.microsoft.com/office/drawing/2014/main" id="{DC78C260-AE5E-4634-806E-6788B122EA45}"/>
            </a:ext>
          </a:extLst>
        </xdr:cNvPr>
        <xdr:cNvSpPr txBox="1">
          <a:spLocks/>
        </xdr:cNvSpPr>
      </xdr:nvSpPr>
      <xdr:spPr>
        <a:xfrm>
          <a:off x="0" y="62484000"/>
          <a:ext cx="2286000" cy="12801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4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Left pulling needs</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Be authentic without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exclusion</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Is</a:t>
          </a:r>
          <a:r>
            <a:rPr lang="en-US" sz="120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it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effective</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for the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many</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Is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everyone </a:t>
          </a: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equally included?</a:t>
          </a:r>
        </a:p>
        <a:p>
          <a:pPr marL="0" indent="0" algn="ctr">
            <a:lnSpc>
              <a:spcPts val="1200"/>
            </a:lnSpc>
            <a:buNone/>
          </a:pP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Prioritize most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vulnerable</a:t>
          </a: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p>
        <a:p>
          <a:pPr marL="0" indent="0" algn="ctr">
            <a:lnSpc>
              <a:spcPts val="1200"/>
            </a:lnSpc>
            <a:buNone/>
          </a:pP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Rely</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on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public </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goods</a:t>
          </a:r>
        </a:p>
        <a:p>
          <a:pPr marL="0" indent="0" algn="ctr">
            <a:lnSpc>
              <a:spcPts val="1200"/>
            </a:lnSpc>
            <a:buNone/>
          </a:pP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Improve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collective </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capacity</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289560</xdr:colOff>
      <xdr:row>335</xdr:row>
      <xdr:rowOff>38100</xdr:rowOff>
    </xdr:from>
    <xdr:to>
      <xdr:col>13</xdr:col>
      <xdr:colOff>99060</xdr:colOff>
      <xdr:row>342</xdr:row>
      <xdr:rowOff>91440</xdr:rowOff>
    </xdr:to>
    <xdr:sp macro="" textlink="">
      <xdr:nvSpPr>
        <xdr:cNvPr id="2721" name="You believe whatever serves your needs.">
          <a:extLst>
            <a:ext uri="{FF2B5EF4-FFF2-40B4-BE49-F238E27FC236}">
              <a16:creationId xmlns:a16="http://schemas.microsoft.com/office/drawing/2014/main" id="{B383A448-CF9C-4F0C-8997-BA10E6D19BE6}"/>
            </a:ext>
          </a:extLst>
        </xdr:cNvPr>
        <xdr:cNvSpPr txBox="1">
          <a:spLocks/>
        </xdr:cNvSpPr>
      </xdr:nvSpPr>
      <xdr:spPr>
        <a:xfrm>
          <a:off x="3878580" y="62445900"/>
          <a:ext cx="2286000" cy="12801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400"/>
            </a:lnSpc>
            <a:buNone/>
          </a:pPr>
          <a:r>
            <a:rPr lang="en-US" sz="1400" b="1"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Right pulling needs</a:t>
          </a:r>
          <a:endParaRPr lang="en-US" sz="14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Guard traditional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cohesion</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Is</a:t>
          </a:r>
          <a:r>
            <a:rPr lang="en-US" sz="120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it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effectient</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for the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few</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Is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individuals </a:t>
          </a: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live freely?</a:t>
          </a:r>
        </a:p>
        <a:p>
          <a:pPr marL="0" indent="0" algn="ctr">
            <a:lnSpc>
              <a:spcPts val="1200"/>
            </a:lnSpc>
            <a:buNone/>
          </a:pP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Prioritize most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vulnerable</a:t>
          </a: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p>
        <a:p>
          <a:pPr marL="0" indent="0" algn="ctr">
            <a:lnSpc>
              <a:spcPts val="1200"/>
            </a:lnSpc>
            <a:buNone/>
          </a:pP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Rely</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on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private </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goods</a:t>
          </a:r>
        </a:p>
        <a:p>
          <a:pPr marL="0" indent="0" algn="ctr">
            <a:lnSpc>
              <a:spcPts val="1200"/>
            </a:lnSpc>
            <a:buNone/>
          </a:pP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Improve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individual </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capacity</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30480</xdr:colOff>
      <xdr:row>345</xdr:row>
      <xdr:rowOff>91440</xdr:rowOff>
    </xdr:from>
    <xdr:to>
      <xdr:col>5</xdr:col>
      <xdr:colOff>335280</xdr:colOff>
      <xdr:row>349</xdr:row>
      <xdr:rowOff>30480</xdr:rowOff>
    </xdr:to>
    <xdr:sp macro="" textlink="">
      <xdr:nvSpPr>
        <xdr:cNvPr id="2724" name="You believe whatever serves your needs.">
          <a:extLst>
            <a:ext uri="{FF2B5EF4-FFF2-40B4-BE49-F238E27FC236}">
              <a16:creationId xmlns:a16="http://schemas.microsoft.com/office/drawing/2014/main" id="{096601F1-09C4-4D20-B18F-76DB02B5D9A8}"/>
            </a:ext>
          </a:extLst>
        </xdr:cNvPr>
        <xdr:cNvSpPr txBox="1">
          <a:spLocks/>
        </xdr:cNvSpPr>
      </xdr:nvSpPr>
      <xdr:spPr>
        <a:xfrm>
          <a:off x="152400" y="64251840"/>
          <a:ext cx="228600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4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Because your life situation impacts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your psychosocial needs in an opposite way.</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114300</xdr:colOff>
      <xdr:row>345</xdr:row>
      <xdr:rowOff>76200</xdr:rowOff>
    </xdr:from>
    <xdr:to>
      <xdr:col>12</xdr:col>
      <xdr:colOff>419100</xdr:colOff>
      <xdr:row>349</xdr:row>
      <xdr:rowOff>15240</xdr:rowOff>
    </xdr:to>
    <xdr:sp macro="" textlink="">
      <xdr:nvSpPr>
        <xdr:cNvPr id="2725" name="You believe whatever serves your needs.">
          <a:extLst>
            <a:ext uri="{FF2B5EF4-FFF2-40B4-BE49-F238E27FC236}">
              <a16:creationId xmlns:a16="http://schemas.microsoft.com/office/drawing/2014/main" id="{0C18130F-D399-44DF-9578-460B70B8FDA4}"/>
            </a:ext>
          </a:extLst>
        </xdr:cNvPr>
        <xdr:cNvSpPr txBox="1">
          <a:spLocks/>
        </xdr:cNvSpPr>
      </xdr:nvSpPr>
      <xdr:spPr>
        <a:xfrm>
          <a:off x="3703320" y="64236600"/>
          <a:ext cx="228600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ts val="1400"/>
            </a:lnSpc>
            <a:buNone/>
          </a:pPr>
          <a:r>
            <a:rPr lang="en-US" sz="1400" b="1"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Because </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your life situation impacts your psychosocial needs in an opposite way. </a:t>
          </a:r>
        </a:p>
      </xdr:txBody>
    </xdr:sp>
    <xdr:clientData/>
  </xdr:twoCellAnchor>
  <xdr:twoCellAnchor>
    <xdr:from>
      <xdr:col>0</xdr:col>
      <xdr:colOff>91440</xdr:colOff>
      <xdr:row>499</xdr:row>
      <xdr:rowOff>54187</xdr:rowOff>
    </xdr:from>
    <xdr:to>
      <xdr:col>13</xdr:col>
      <xdr:colOff>15240</xdr:colOff>
      <xdr:row>505</xdr:row>
      <xdr:rowOff>38100</xdr:rowOff>
    </xdr:to>
    <xdr:sp macro="" textlink="">
      <xdr:nvSpPr>
        <xdr:cNvPr id="2739" name="TextBox 2738">
          <a:extLst>
            <a:ext uri="{FF2B5EF4-FFF2-40B4-BE49-F238E27FC236}">
              <a16:creationId xmlns:a16="http://schemas.microsoft.com/office/drawing/2014/main" id="{4BF2898B-F5E3-495A-9675-5562DE0144F0}"/>
            </a:ext>
          </a:extLst>
        </xdr:cNvPr>
        <xdr:cNvSpPr txBox="1"/>
      </xdr:nvSpPr>
      <xdr:spPr>
        <a:xfrm>
          <a:off x="91440" y="91859947"/>
          <a:ext cx="5989320" cy="1035473"/>
        </a:xfrm>
        <a:prstGeom prst="rect">
          <a:avLst/>
        </a:prstGeom>
        <a:gradFill flip="none" rotWithShape="1">
          <a:gsLst>
            <a:gs pos="0">
              <a:srgbClr val="7030A0">
                <a:alpha val="20000"/>
              </a:srgbClr>
            </a:gs>
            <a:gs pos="15000">
              <a:srgbClr val="7030A0">
                <a:alpha val="70000"/>
              </a:srgbClr>
            </a:gs>
            <a:gs pos="85000">
              <a:srgbClr val="7030A0">
                <a:alpha val="70000"/>
              </a:srgbClr>
            </a:gs>
            <a:gs pos="100000">
              <a:srgbClr val="7030A0">
                <a:alpha val="20000"/>
              </a:srgbClr>
            </a:gs>
          </a:gsLst>
          <a:lin ang="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0" rIns="457200" rtlCol="0" anchor="t"/>
        <a:lstStyle/>
        <a:p>
          <a:pPr algn="ct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both completely resolve,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capable I am to focus on the needs of others.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resolve relative to my </a:t>
          </a:r>
          <a:r>
            <a:rPr lang="en-US" sz="1200" b="0" kern="1200" baseline="0">
              <a:ln>
                <a:solidFill>
                  <a:srgbClr val="E178FF"/>
                </a:solidFill>
              </a:ln>
              <a:solidFill>
                <a:srgbClr val="E178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or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E178FF"/>
                </a:solidFill>
              </a:ln>
              <a:solidFill>
                <a:srgbClr val="E178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resolve relative to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capable I am to focus on the needs of others, as this tension creates </a:t>
          </a:r>
          <a:r>
            <a:rPr lang="en-US" sz="1200" b="0" kern="1200" baseline="0">
              <a:ln>
                <a:solidFill>
                  <a:srgbClr val="FFFF00"/>
                </a:solidFill>
              </a:ln>
              <a:solidFill>
                <a:srgbClr val="FFFF00"/>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that consumes my focus.</a:t>
          </a:r>
        </a:p>
      </xdr:txBody>
    </xdr:sp>
    <xdr:clientData/>
  </xdr:twoCellAnchor>
  <xdr:twoCellAnchor>
    <xdr:from>
      <xdr:col>0</xdr:col>
      <xdr:colOff>45720</xdr:colOff>
      <xdr:row>557</xdr:row>
      <xdr:rowOff>38099</xdr:rowOff>
    </xdr:from>
    <xdr:to>
      <xdr:col>3</xdr:col>
      <xdr:colOff>304800</xdr:colOff>
      <xdr:row>558</xdr:row>
      <xdr:rowOff>137159</xdr:rowOff>
    </xdr:to>
    <xdr:sp macro="" textlink="">
      <xdr:nvSpPr>
        <xdr:cNvPr id="2746" name="Left pulling need">
          <a:extLst>
            <a:ext uri="{FF2B5EF4-FFF2-40B4-BE49-F238E27FC236}">
              <a16:creationId xmlns:a16="http://schemas.microsoft.com/office/drawing/2014/main" id="{10FF4C79-C472-416C-891F-88C4FB8F61F9}"/>
            </a:ext>
          </a:extLst>
        </xdr:cNvPr>
        <xdr:cNvSpPr txBox="1">
          <a:spLocks/>
        </xdr:cNvSpPr>
      </xdr:nvSpPr>
      <xdr:spPr>
        <a:xfrm rot="725967">
          <a:off x="45720" y="85534499"/>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 self-needs</a:t>
          </a:r>
          <a:endParaRPr lang="en-US" sz="1200" b="0" i="1"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144779</xdr:colOff>
      <xdr:row>557</xdr:row>
      <xdr:rowOff>22860</xdr:rowOff>
    </xdr:from>
    <xdr:to>
      <xdr:col>13</xdr:col>
      <xdr:colOff>30479</xdr:colOff>
      <xdr:row>558</xdr:row>
      <xdr:rowOff>121920</xdr:rowOff>
    </xdr:to>
    <xdr:sp macro="" textlink="">
      <xdr:nvSpPr>
        <xdr:cNvPr id="2747" name="Right pulling need">
          <a:extLst>
            <a:ext uri="{FF2B5EF4-FFF2-40B4-BE49-F238E27FC236}">
              <a16:creationId xmlns:a16="http://schemas.microsoft.com/office/drawing/2014/main" id="{8148AA55-84E2-48BC-9C25-F1CBC9E998D3}"/>
            </a:ext>
          </a:extLst>
        </xdr:cNvPr>
        <xdr:cNvSpPr txBox="1">
          <a:spLocks/>
        </xdr:cNvSpPr>
      </xdr:nvSpPr>
      <xdr:spPr>
        <a:xfrm rot="20880000">
          <a:off x="4724399" y="8551926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 social-needs</a:t>
          </a:r>
          <a:endParaRPr lang="en-US" sz="1200" b="0" i="1"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388620</xdr:colOff>
      <xdr:row>555</xdr:row>
      <xdr:rowOff>0</xdr:rowOff>
    </xdr:from>
    <xdr:to>
      <xdr:col>4</xdr:col>
      <xdr:colOff>274320</xdr:colOff>
      <xdr:row>556</xdr:row>
      <xdr:rowOff>99060</xdr:rowOff>
    </xdr:to>
    <xdr:sp macro="" textlink="">
      <xdr:nvSpPr>
        <xdr:cNvPr id="2748" name="Left pulling need">
          <a:extLst>
            <a:ext uri="{FF2B5EF4-FFF2-40B4-BE49-F238E27FC236}">
              <a16:creationId xmlns:a16="http://schemas.microsoft.com/office/drawing/2014/main" id="{0899FE3D-3490-452B-B983-2F5D12DEBE77}"/>
            </a:ext>
          </a:extLst>
        </xdr:cNvPr>
        <xdr:cNvSpPr txBox="1">
          <a:spLocks/>
        </xdr:cNvSpPr>
      </xdr:nvSpPr>
      <xdr:spPr>
        <a:xfrm rot="720000">
          <a:off x="510540" y="11061192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relieve</a:t>
          </a:r>
          <a:r>
            <a:rPr lang="en-US" sz="1200" b="0" kern="1200" baseline="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social-needs</a:t>
          </a:r>
          <a:endParaRPr lang="en-US" sz="1200" b="0" i="1"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152400</xdr:colOff>
      <xdr:row>555</xdr:row>
      <xdr:rowOff>38100</xdr:rowOff>
    </xdr:from>
    <xdr:to>
      <xdr:col>12</xdr:col>
      <xdr:colOff>38100</xdr:colOff>
      <xdr:row>556</xdr:row>
      <xdr:rowOff>137160</xdr:rowOff>
    </xdr:to>
    <xdr:sp macro="" textlink="">
      <xdr:nvSpPr>
        <xdr:cNvPr id="2749" name="Right pulling need">
          <a:extLst>
            <a:ext uri="{FF2B5EF4-FFF2-40B4-BE49-F238E27FC236}">
              <a16:creationId xmlns:a16="http://schemas.microsoft.com/office/drawing/2014/main" id="{0048E55D-662D-481B-8196-DF35C8605EEC}"/>
            </a:ext>
          </a:extLst>
        </xdr:cNvPr>
        <xdr:cNvSpPr txBox="1">
          <a:spLocks/>
        </xdr:cNvSpPr>
      </xdr:nvSpPr>
      <xdr:spPr>
        <a:xfrm rot="20880000">
          <a:off x="4236720" y="11065002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relieve self-needs</a:t>
          </a:r>
          <a:endParaRPr lang="en-US" sz="1200" b="0" i="1"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418716</xdr:colOff>
      <xdr:row>586</xdr:row>
      <xdr:rowOff>37924</xdr:rowOff>
    </xdr:from>
    <xdr:to>
      <xdr:col>7</xdr:col>
      <xdr:colOff>152016</xdr:colOff>
      <xdr:row>599</xdr:row>
      <xdr:rowOff>45544</xdr:rowOff>
    </xdr:to>
    <xdr:grpSp>
      <xdr:nvGrpSpPr>
        <xdr:cNvPr id="163" name="Group 162" hidden="1">
          <a:extLst>
            <a:ext uri="{FF2B5EF4-FFF2-40B4-BE49-F238E27FC236}">
              <a16:creationId xmlns:a16="http://schemas.microsoft.com/office/drawing/2014/main" id="{6FA2611A-8C82-40FC-9D41-103205534662}"/>
            </a:ext>
          </a:extLst>
        </xdr:cNvPr>
        <xdr:cNvGrpSpPr/>
      </xdr:nvGrpSpPr>
      <xdr:grpSpPr>
        <a:xfrm rot="360000">
          <a:off x="3047616" y="116250544"/>
          <a:ext cx="236220" cy="2286000"/>
          <a:chOff x="7551420" y="106893360"/>
          <a:chExt cx="243840" cy="3375660"/>
        </a:xfrm>
        <a:effectLst>
          <a:outerShdw blurRad="50800" dist="50800" dir="5400000" algn="ctr" rotWithShape="0">
            <a:schemeClr val="accent2">
              <a:lumMod val="75000"/>
            </a:schemeClr>
          </a:outerShdw>
        </a:effectLst>
      </xdr:grpSpPr>
      <xdr:sp macro="" textlink="">
        <xdr:nvSpPr>
          <xdr:cNvPr id="123" name="Lightning Bolt 122">
            <a:extLst>
              <a:ext uri="{FF2B5EF4-FFF2-40B4-BE49-F238E27FC236}">
                <a16:creationId xmlns:a16="http://schemas.microsoft.com/office/drawing/2014/main" id="{72622EF2-9CA5-4A68-868E-F31015D8EEB6}"/>
              </a:ext>
            </a:extLst>
          </xdr:cNvPr>
          <xdr:cNvSpPr/>
        </xdr:nvSpPr>
        <xdr:spPr>
          <a:xfrm>
            <a:off x="7642860" y="10843260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796" name="Lightning Bolt 2795">
            <a:extLst>
              <a:ext uri="{FF2B5EF4-FFF2-40B4-BE49-F238E27FC236}">
                <a16:creationId xmlns:a16="http://schemas.microsoft.com/office/drawing/2014/main" id="{949581CF-EBFB-4C1A-888D-795FD50BFEDE}"/>
              </a:ext>
            </a:extLst>
          </xdr:cNvPr>
          <xdr:cNvSpPr/>
        </xdr:nvSpPr>
        <xdr:spPr>
          <a:xfrm flipH="1" flipV="1">
            <a:off x="7551420" y="10689336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30480</xdr:colOff>
      <xdr:row>572</xdr:row>
      <xdr:rowOff>121920</xdr:rowOff>
    </xdr:from>
    <xdr:to>
      <xdr:col>5</xdr:col>
      <xdr:colOff>335280</xdr:colOff>
      <xdr:row>587</xdr:row>
      <xdr:rowOff>68580</xdr:rowOff>
    </xdr:to>
    <xdr:sp macro="" textlink="">
      <xdr:nvSpPr>
        <xdr:cNvPr id="2793" name="You believe whatever serves your needs.">
          <a:extLst>
            <a:ext uri="{FF2B5EF4-FFF2-40B4-BE49-F238E27FC236}">
              <a16:creationId xmlns:a16="http://schemas.microsoft.com/office/drawing/2014/main" id="{48EFCEB9-90C0-4832-8D29-8D302672964F}"/>
            </a:ext>
          </a:extLst>
        </xdr:cNvPr>
        <xdr:cNvSpPr txBox="1">
          <a:spLocks/>
        </xdr:cNvSpPr>
      </xdr:nvSpPr>
      <xdr:spPr>
        <a:xfrm>
          <a:off x="152400" y="113797080"/>
          <a:ext cx="2286000" cy="25831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3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Whether your </a:t>
          </a:r>
          <a:r>
            <a:rPr lang="en-US" sz="1400" b="1" spc="-30">
              <a:ln w="3175">
                <a:solidFill>
                  <a:srgbClr val="00B050"/>
                </a:solidFill>
              </a:ln>
              <a:solidFill>
                <a:srgbClr val="C8FFE1"/>
              </a:solidFill>
              <a:latin typeface="Tahoma" panose="020B0604030504040204" pitchFamily="34" charset="0"/>
              <a:ea typeface="Tahoma" panose="020B0604030504040204" pitchFamily="34" charset="0"/>
              <a:cs typeface="Tahoma" panose="020B0604030504040204" pitchFamily="34" charset="0"/>
            </a:rPr>
            <a:t>self-needs</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resolve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 little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or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 lot</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than your </a:t>
          </a:r>
          <a:r>
            <a:rPr lang="en-US" sz="1400" b="1" spc="-30">
              <a:ln w="3175">
                <a:solidFill>
                  <a:srgbClr val="7030A0"/>
                </a:solidFill>
              </a:ln>
              <a:solidFill>
                <a:srgbClr val="F0CDFF"/>
              </a:solidFill>
              <a:latin typeface="Tahoma" panose="020B0604030504040204" pitchFamily="34" charset="0"/>
              <a:ea typeface="Tahoma" panose="020B0604030504040204" pitchFamily="34" charset="0"/>
              <a:cs typeface="Tahoma" panose="020B0604030504040204" pitchFamily="34" charset="0"/>
            </a:rPr>
            <a:t>social-needs</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your</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psychosocial orientation priortizes you in the opposite direction of the </a:t>
          </a:r>
          <a:r>
            <a:rPr lang="en-US" sz="1400" b="1" kern="1200" spc="-30">
              <a:ln>
                <a:solidFill>
                  <a:srgbClr val="FF0000"/>
                </a:solidFill>
              </a:ln>
              <a:solidFill>
                <a:srgbClr val="FF5050"/>
              </a:solidFill>
              <a:latin typeface="Tahoma" panose="020B0604030504040204" pitchFamily="34" charset="0"/>
              <a:ea typeface="Tahoma" panose="020B0604030504040204" pitchFamily="34" charset="0"/>
              <a:cs typeface="Tahoma" panose="020B0604030504040204" pitchFamily="34" charset="0"/>
            </a:rPr>
            <a:t>DEEP-oriented</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So you find more in common </a:t>
          </a:r>
          <a:r>
            <a:rPr lang="en-US" sz="1400" b="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with other </a:t>
          </a:r>
          <a:r>
            <a:rPr lang="en-US" sz="1400" b="1" spc="-50" baseline="0">
              <a:ln>
                <a:solidFill>
                  <a:srgbClr val="6ED7FF"/>
                </a:solidFill>
              </a:ln>
              <a:solidFill>
                <a:srgbClr val="6ED7FF"/>
              </a:solidFill>
              <a:latin typeface="Tahoma" panose="020B0604030504040204" pitchFamily="34" charset="0"/>
              <a:ea typeface="Tahoma" panose="020B0604030504040204" pitchFamily="34" charset="0"/>
              <a:cs typeface="Tahoma" panose="020B0604030504040204" pitchFamily="34" charset="0"/>
            </a:rPr>
            <a:t>WIDE-oriented</a:t>
          </a:r>
          <a:r>
            <a:rPr lang="en-US" sz="1400" b="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whose needs may be far </a:t>
          </a:r>
          <a:r>
            <a:rPr lang="en-US" sz="1400" b="1" spc="-7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 resolved than yours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They tend to be political leaders who dare speak </a:t>
          </a:r>
          <a:r>
            <a:rPr lang="en-US" sz="1400" b="1" spc="-7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for your prioritized needs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151804</xdr:colOff>
      <xdr:row>572</xdr:row>
      <xdr:rowOff>121920</xdr:rowOff>
    </xdr:from>
    <xdr:to>
      <xdr:col>12</xdr:col>
      <xdr:colOff>456604</xdr:colOff>
      <xdr:row>589</xdr:row>
      <xdr:rowOff>15240</xdr:rowOff>
    </xdr:to>
    <xdr:sp macro="" textlink="">
      <xdr:nvSpPr>
        <xdr:cNvPr id="2794" name="You believe whatever serves your needs.">
          <a:extLst>
            <a:ext uri="{FF2B5EF4-FFF2-40B4-BE49-F238E27FC236}">
              <a16:creationId xmlns:a16="http://schemas.microsoft.com/office/drawing/2014/main" id="{EA9DFF45-0082-4F28-B810-F7C06A6F47E8}"/>
            </a:ext>
          </a:extLst>
        </xdr:cNvPr>
        <xdr:cNvSpPr txBox="1">
          <a:spLocks/>
        </xdr:cNvSpPr>
      </xdr:nvSpPr>
      <xdr:spPr>
        <a:xfrm>
          <a:off x="3740824" y="113675160"/>
          <a:ext cx="2286000" cy="28803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ts val="1300"/>
            </a:lnSpc>
          </a:pPr>
          <a:r>
            <a:rPr lang="en-US" sz="1400" b="1" kern="1200" spc="-8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Whether your </a:t>
          </a:r>
          <a:r>
            <a:rPr lang="en-US" sz="1400" b="1" kern="1200" spc="-80">
              <a:ln w="3175">
                <a:solidFill>
                  <a:srgbClr val="7030A0"/>
                </a:solidFill>
              </a:ln>
              <a:solidFill>
                <a:srgbClr val="F0CDFF"/>
              </a:solidFill>
              <a:latin typeface="Tahoma" panose="020B0604030504040204" pitchFamily="34" charset="0"/>
              <a:ea typeface="Tahoma" panose="020B0604030504040204" pitchFamily="34" charset="0"/>
              <a:cs typeface="Tahoma" panose="020B0604030504040204" pitchFamily="34" charset="0"/>
            </a:rPr>
            <a:t>social-needs</a:t>
          </a:r>
          <a:r>
            <a:rPr lang="en-US" sz="1400" b="1" kern="1200" spc="-8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resolve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 little more</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or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 lot</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more</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than your </a:t>
          </a:r>
          <a:r>
            <a:rPr lang="en-US" sz="1400" b="1" kern="1200" spc="-30">
              <a:ln w="3175">
                <a:solidFill>
                  <a:srgbClr val="00B050"/>
                </a:solidFill>
              </a:ln>
              <a:solidFill>
                <a:srgbClr val="C8FFE1"/>
              </a:solidFill>
              <a:latin typeface="Tahoma" panose="020B0604030504040204" pitchFamily="34" charset="0"/>
              <a:ea typeface="Tahoma" panose="020B0604030504040204" pitchFamily="34" charset="0"/>
              <a:cs typeface="Tahoma" panose="020B0604030504040204" pitchFamily="34" charset="0"/>
            </a:rPr>
            <a:t>self-needs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your psychosocial orientation priortizes you in the opposite direction of the </a:t>
          </a:r>
          <a:r>
            <a:rPr lang="en-US" sz="1400" b="1" kern="1200" spc="-30" baseline="0">
              <a:ln>
                <a:solidFill>
                  <a:srgbClr val="6ED7FF"/>
                </a:solidFill>
              </a:ln>
              <a:solidFill>
                <a:srgbClr val="6ED7FF"/>
              </a:solidFill>
              <a:latin typeface="Tahoma" panose="020B0604030504040204" pitchFamily="34" charset="0"/>
              <a:ea typeface="Tahoma" panose="020B0604030504040204" pitchFamily="34" charset="0"/>
              <a:cs typeface="Tahoma" panose="020B0604030504040204" pitchFamily="34" charset="0"/>
            </a:rPr>
            <a:t>WIDE-oriented</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So you find more in common with other </a:t>
          </a:r>
          <a:r>
            <a:rPr lang="en-US" sz="1400" b="1" kern="1200" spc="-30">
              <a:ln>
                <a:solidFill>
                  <a:srgbClr val="FF0000"/>
                </a:solidFill>
              </a:ln>
              <a:solidFill>
                <a:srgbClr val="FF5050"/>
              </a:solidFill>
              <a:latin typeface="Tahoma" panose="020B0604030504040204" pitchFamily="34" charset="0"/>
              <a:ea typeface="Tahoma" panose="020B0604030504040204" pitchFamily="34" charset="0"/>
              <a:cs typeface="Tahoma" panose="020B0604030504040204" pitchFamily="34" charset="0"/>
            </a:rPr>
            <a:t>DEEP-oriented</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whose needs may be far </a:t>
          </a:r>
          <a:r>
            <a:rPr lang="en-US" sz="1400" b="1" kern="1200" spc="-7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more resolved than yours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They tend to be political leaders who dare speak </a:t>
          </a:r>
          <a:r>
            <a:rPr lang="en-US" sz="1400" b="1" kern="1200" spc="-7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for your prioritized needs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22860</xdr:colOff>
      <xdr:row>412</xdr:row>
      <xdr:rowOff>37958</xdr:rowOff>
    </xdr:from>
    <xdr:to>
      <xdr:col>7</xdr:col>
      <xdr:colOff>22860</xdr:colOff>
      <xdr:row>458</xdr:row>
      <xdr:rowOff>154499</xdr:rowOff>
    </xdr:to>
    <xdr:cxnSp macro="">
      <xdr:nvCxnSpPr>
        <xdr:cNvPr id="171" name="Straight Connector 170">
          <a:extLst>
            <a:ext uri="{FF2B5EF4-FFF2-40B4-BE49-F238E27FC236}">
              <a16:creationId xmlns:a16="http://schemas.microsoft.com/office/drawing/2014/main" id="{BE664225-683C-4734-9580-92B04581D25B}"/>
            </a:ext>
          </a:extLst>
        </xdr:cNvPr>
        <xdr:cNvCxnSpPr/>
      </xdr:nvCxnSpPr>
      <xdr:spPr>
        <a:xfrm>
          <a:off x="3100742" y="75789723"/>
          <a:ext cx="0" cy="822960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77246</xdr:colOff>
      <xdr:row>421</xdr:row>
      <xdr:rowOff>69327</xdr:rowOff>
    </xdr:from>
    <xdr:to>
      <xdr:col>13</xdr:col>
      <xdr:colOff>38100</xdr:colOff>
      <xdr:row>427</xdr:row>
      <xdr:rowOff>158675</xdr:rowOff>
    </xdr:to>
    <xdr:grpSp>
      <xdr:nvGrpSpPr>
        <xdr:cNvPr id="1553" name="Group 1552">
          <a:extLst>
            <a:ext uri="{FF2B5EF4-FFF2-40B4-BE49-F238E27FC236}">
              <a16:creationId xmlns:a16="http://schemas.microsoft.com/office/drawing/2014/main" id="{4918B510-F05C-472B-AB2E-A23C238472E7}"/>
            </a:ext>
          </a:extLst>
        </xdr:cNvPr>
        <xdr:cNvGrpSpPr/>
      </xdr:nvGrpSpPr>
      <xdr:grpSpPr>
        <a:xfrm>
          <a:off x="77246" y="86586807"/>
          <a:ext cx="6110194" cy="1140908"/>
          <a:chOff x="62006" y="80864187"/>
          <a:chExt cx="6026374" cy="1140908"/>
        </a:xfrm>
      </xdr:grpSpPr>
      <xdr:sp macro="" textlink="">
        <xdr:nvSpPr>
          <xdr:cNvPr id="1554" name="Left pulling need">
            <a:extLst>
              <a:ext uri="{FF2B5EF4-FFF2-40B4-BE49-F238E27FC236}">
                <a16:creationId xmlns:a16="http://schemas.microsoft.com/office/drawing/2014/main" id="{814C0181-60AD-4BC4-B38C-7464F96AB52D}"/>
              </a:ext>
            </a:extLst>
          </xdr:cNvPr>
          <xdr:cNvSpPr txBox="1">
            <a:spLocks/>
          </xdr:cNvSpPr>
        </xdr:nvSpPr>
        <xdr:spPr>
          <a:xfrm>
            <a:off x="68580" y="80864187"/>
            <a:ext cx="22555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what is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effective</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for the many</a:t>
            </a:r>
          </a:p>
        </xdr:txBody>
      </xdr:sp>
      <xdr:sp macro="" textlink="">
        <xdr:nvSpPr>
          <xdr:cNvPr id="1555" name="Right pulling need">
            <a:extLst>
              <a:ext uri="{FF2B5EF4-FFF2-40B4-BE49-F238E27FC236}">
                <a16:creationId xmlns:a16="http://schemas.microsoft.com/office/drawing/2014/main" id="{69260FC3-1220-404C-B314-BC39D1D8781C}"/>
              </a:ext>
            </a:extLst>
          </xdr:cNvPr>
          <xdr:cNvSpPr txBox="1">
            <a:spLocks/>
          </xdr:cNvSpPr>
        </xdr:nvSpPr>
        <xdr:spPr>
          <a:xfrm>
            <a:off x="3832860" y="80871807"/>
            <a:ext cx="22555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spc="-30" baseline="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what </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is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efficient</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for the few</a:t>
            </a:r>
          </a:p>
        </xdr:txBody>
      </xdr:sp>
      <xdr:sp macro="" textlink="">
        <xdr:nvSpPr>
          <xdr:cNvPr id="1557" name="Left pulling need">
            <a:extLst>
              <a:ext uri="{FF2B5EF4-FFF2-40B4-BE49-F238E27FC236}">
                <a16:creationId xmlns:a16="http://schemas.microsoft.com/office/drawing/2014/main" id="{B25B7949-3315-417E-B989-68A540AE1389}"/>
              </a:ext>
            </a:extLst>
          </xdr:cNvPr>
          <xdr:cNvSpPr txBox="1">
            <a:spLocks/>
          </xdr:cNvSpPr>
        </xdr:nvSpPr>
        <xdr:spPr>
          <a:xfrm>
            <a:off x="62006" y="8131929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effectiveness</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efficiency</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58" name="Right pulling need">
            <a:extLst>
              <a:ext uri="{FF2B5EF4-FFF2-40B4-BE49-F238E27FC236}">
                <a16:creationId xmlns:a16="http://schemas.microsoft.com/office/drawing/2014/main" id="{E00C97B5-30DF-4DE8-B5DE-EA48C9B8B07C}"/>
              </a:ext>
            </a:extLst>
          </xdr:cNvPr>
          <xdr:cNvSpPr txBox="1">
            <a:spLocks/>
          </xdr:cNvSpPr>
        </xdr:nvSpPr>
        <xdr:spPr>
          <a:xfrm>
            <a:off x="3998219" y="81319295"/>
            <a:ext cx="2079852"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effeciancy </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effectiveness </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69626</xdr:colOff>
      <xdr:row>428</xdr:row>
      <xdr:rowOff>60960</xdr:rowOff>
    </xdr:from>
    <xdr:to>
      <xdr:col>13</xdr:col>
      <xdr:colOff>38100</xdr:colOff>
      <xdr:row>434</xdr:row>
      <xdr:rowOff>143435</xdr:rowOff>
    </xdr:to>
    <xdr:grpSp>
      <xdr:nvGrpSpPr>
        <xdr:cNvPr id="1559" name="Group 1558">
          <a:extLst>
            <a:ext uri="{FF2B5EF4-FFF2-40B4-BE49-F238E27FC236}">
              <a16:creationId xmlns:a16="http://schemas.microsoft.com/office/drawing/2014/main" id="{3CE9F290-8A9B-4E32-AA16-98C8EB611AB8}"/>
            </a:ext>
          </a:extLst>
        </xdr:cNvPr>
        <xdr:cNvGrpSpPr/>
      </xdr:nvGrpSpPr>
      <xdr:grpSpPr>
        <a:xfrm>
          <a:off x="69626" y="87805260"/>
          <a:ext cx="6117814" cy="1134035"/>
          <a:chOff x="62006" y="83263740"/>
          <a:chExt cx="6033994" cy="1134035"/>
        </a:xfrm>
      </xdr:grpSpPr>
      <xdr:sp macro="" textlink="">
        <xdr:nvSpPr>
          <xdr:cNvPr id="1560" name="Left pulling need">
            <a:extLst>
              <a:ext uri="{FF2B5EF4-FFF2-40B4-BE49-F238E27FC236}">
                <a16:creationId xmlns:a16="http://schemas.microsoft.com/office/drawing/2014/main" id="{B57EE51B-06F0-4711-8FA6-BA8C0429E1D1}"/>
              </a:ext>
            </a:extLst>
          </xdr:cNvPr>
          <xdr:cNvSpPr txBox="1">
            <a:spLocks/>
          </xdr:cNvSpPr>
        </xdr:nvSpPr>
        <xdr:spPr>
          <a:xfrm>
            <a:off x="68580" y="83263740"/>
            <a:ext cx="25603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equality</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include all in society</a:t>
            </a:r>
          </a:p>
        </xdr:txBody>
      </xdr:sp>
      <xdr:sp macro="" textlink="">
        <xdr:nvSpPr>
          <xdr:cNvPr id="1561" name="Right pulling need">
            <a:extLst>
              <a:ext uri="{FF2B5EF4-FFF2-40B4-BE49-F238E27FC236}">
                <a16:creationId xmlns:a16="http://schemas.microsoft.com/office/drawing/2014/main" id="{81D2B951-D8DA-410B-9A41-2EE5ED06320A}"/>
              </a:ext>
            </a:extLst>
          </xdr:cNvPr>
          <xdr:cNvSpPr txBox="1">
            <a:spLocks/>
          </xdr:cNvSpPr>
        </xdr:nvSpPr>
        <xdr:spPr>
          <a:xfrm>
            <a:off x="3535680" y="83263740"/>
            <a:ext cx="25603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freedom</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so individuals can thrive</a:t>
            </a:r>
          </a:p>
        </xdr:txBody>
      </xdr:sp>
      <xdr:sp macro="" textlink="">
        <xdr:nvSpPr>
          <xdr:cNvPr id="1562" name="Left pulling need">
            <a:extLst>
              <a:ext uri="{FF2B5EF4-FFF2-40B4-BE49-F238E27FC236}">
                <a16:creationId xmlns:a16="http://schemas.microsoft.com/office/drawing/2014/main" id="{0CA6857E-D1DD-49B7-8DA2-3D2D6AE0E1F4}"/>
              </a:ext>
            </a:extLst>
          </xdr:cNvPr>
          <xdr:cNvSpPr txBox="1">
            <a:spLocks/>
          </xdr:cNvSpPr>
        </xdr:nvSpPr>
        <xdr:spPr>
          <a:xfrm>
            <a:off x="62006" y="83711975"/>
            <a:ext cx="246888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social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equality </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freedom</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63" name="Right pulling need">
            <a:extLst>
              <a:ext uri="{FF2B5EF4-FFF2-40B4-BE49-F238E27FC236}">
                <a16:creationId xmlns:a16="http://schemas.microsoft.com/office/drawing/2014/main" id="{79A16B39-087E-4D9A-819F-78F627665167}"/>
              </a:ext>
            </a:extLst>
          </xdr:cNvPr>
          <xdr:cNvSpPr txBox="1">
            <a:spLocks/>
          </xdr:cNvSpPr>
        </xdr:nvSpPr>
        <xdr:spPr>
          <a:xfrm>
            <a:off x="3528060" y="83711975"/>
            <a:ext cx="256032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0"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freedom</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equality </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46766</xdr:colOff>
      <xdr:row>435</xdr:row>
      <xdr:rowOff>39145</xdr:rowOff>
    </xdr:from>
    <xdr:to>
      <xdr:col>13</xdr:col>
      <xdr:colOff>43483</xdr:colOff>
      <xdr:row>441</xdr:row>
      <xdr:rowOff>158675</xdr:rowOff>
    </xdr:to>
    <xdr:grpSp>
      <xdr:nvGrpSpPr>
        <xdr:cNvPr id="1564" name="Group 1563">
          <a:extLst>
            <a:ext uri="{FF2B5EF4-FFF2-40B4-BE49-F238E27FC236}">
              <a16:creationId xmlns:a16="http://schemas.microsoft.com/office/drawing/2014/main" id="{6CDB911C-95BD-4BD1-9BB8-05AE1E74DDD4}"/>
            </a:ext>
          </a:extLst>
        </xdr:cNvPr>
        <xdr:cNvGrpSpPr/>
      </xdr:nvGrpSpPr>
      <xdr:grpSpPr>
        <a:xfrm>
          <a:off x="46766" y="89010265"/>
          <a:ext cx="6146057" cy="1171090"/>
          <a:chOff x="62006" y="78045085"/>
          <a:chExt cx="6062237" cy="1171090"/>
        </a:xfrm>
      </xdr:grpSpPr>
      <xdr:sp macro="" textlink="">
        <xdr:nvSpPr>
          <xdr:cNvPr id="1565" name="Left pulling need">
            <a:extLst>
              <a:ext uri="{FF2B5EF4-FFF2-40B4-BE49-F238E27FC236}">
                <a16:creationId xmlns:a16="http://schemas.microsoft.com/office/drawing/2014/main" id="{07A6FA7C-996E-4FD9-BFDE-EB57E45B231E}"/>
              </a:ext>
            </a:extLst>
          </xdr:cNvPr>
          <xdr:cNvSpPr txBox="1">
            <a:spLocks/>
          </xdr:cNvSpPr>
        </xdr:nvSpPr>
        <xdr:spPr>
          <a:xfrm>
            <a:off x="71710" y="78045085"/>
            <a:ext cx="261814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the most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vulnerable</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serve demand</a:t>
            </a:r>
          </a:p>
        </xdr:txBody>
      </xdr:sp>
      <xdr:sp macro="" textlink="">
        <xdr:nvSpPr>
          <xdr:cNvPr id="1566" name="Right pulling need">
            <a:extLst>
              <a:ext uri="{FF2B5EF4-FFF2-40B4-BE49-F238E27FC236}">
                <a16:creationId xmlns:a16="http://schemas.microsoft.com/office/drawing/2014/main" id="{DC56319F-B271-4DBE-8B19-211860E87E23}"/>
              </a:ext>
            </a:extLst>
          </xdr:cNvPr>
          <xdr:cNvSpPr txBox="1">
            <a:spLocks/>
          </xdr:cNvSpPr>
        </xdr:nvSpPr>
        <xdr:spPr>
          <a:xfrm>
            <a:off x="3558541" y="78045085"/>
            <a:ext cx="2565702"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the most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productive</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insure supply</a:t>
            </a:r>
          </a:p>
        </xdr:txBody>
      </xdr:sp>
      <xdr:sp macro="" textlink="">
        <xdr:nvSpPr>
          <xdr:cNvPr id="1567" name="Left pulling need">
            <a:extLst>
              <a:ext uri="{FF2B5EF4-FFF2-40B4-BE49-F238E27FC236}">
                <a16:creationId xmlns:a16="http://schemas.microsoft.com/office/drawing/2014/main" id="{9EACFB1A-199E-4E32-A1D6-5D1B1F9F76C3}"/>
              </a:ext>
            </a:extLst>
          </xdr:cNvPr>
          <xdr:cNvSpPr txBox="1">
            <a:spLocks/>
          </xdr:cNvSpPr>
        </xdr:nvSpPr>
        <xdr:spPr>
          <a:xfrm>
            <a:off x="62006" y="7853037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to serve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demand</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to</a:t>
            </a:r>
            <a:r>
              <a:rPr lang="en-US" sz="11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insure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supply</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68" name="Right pulling need">
            <a:extLst>
              <a:ext uri="{FF2B5EF4-FFF2-40B4-BE49-F238E27FC236}">
                <a16:creationId xmlns:a16="http://schemas.microsoft.com/office/drawing/2014/main" id="{93F376CF-893E-42BB-82AB-5AD218B2B9A7}"/>
              </a:ext>
            </a:extLst>
          </xdr:cNvPr>
          <xdr:cNvSpPr txBox="1">
            <a:spLocks/>
          </xdr:cNvSpPr>
        </xdr:nvSpPr>
        <xdr:spPr>
          <a:xfrm>
            <a:off x="3832412" y="78530375"/>
            <a:ext cx="2283759"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to insure </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supply</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to </a:t>
            </a:r>
            <a:r>
              <a:rPr lang="en-US" sz="1100"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serve</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demand</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54386</xdr:colOff>
      <xdr:row>442</xdr:row>
      <xdr:rowOff>61707</xdr:rowOff>
    </xdr:from>
    <xdr:to>
      <xdr:col>13</xdr:col>
      <xdr:colOff>28691</xdr:colOff>
      <xdr:row>450</xdr:row>
      <xdr:rowOff>21515</xdr:rowOff>
    </xdr:to>
    <xdr:grpSp>
      <xdr:nvGrpSpPr>
        <xdr:cNvPr id="1569" name="Group 1568">
          <a:extLst>
            <a:ext uri="{FF2B5EF4-FFF2-40B4-BE49-F238E27FC236}">
              <a16:creationId xmlns:a16="http://schemas.microsoft.com/office/drawing/2014/main" id="{2641B782-E27F-459C-B585-51DD3809A45F}"/>
            </a:ext>
          </a:extLst>
        </xdr:cNvPr>
        <xdr:cNvGrpSpPr/>
      </xdr:nvGrpSpPr>
      <xdr:grpSpPr>
        <a:xfrm>
          <a:off x="54386" y="90259647"/>
          <a:ext cx="6123645" cy="1361888"/>
          <a:chOff x="62006" y="79424007"/>
          <a:chExt cx="6039825" cy="1361888"/>
        </a:xfrm>
      </xdr:grpSpPr>
      <xdr:sp macro="" textlink="">
        <xdr:nvSpPr>
          <xdr:cNvPr id="1570" name="Left pulling need">
            <a:extLst>
              <a:ext uri="{FF2B5EF4-FFF2-40B4-BE49-F238E27FC236}">
                <a16:creationId xmlns:a16="http://schemas.microsoft.com/office/drawing/2014/main" id="{8A02E533-2D26-400D-971C-5CF4119D8324}"/>
              </a:ext>
            </a:extLst>
          </xdr:cNvPr>
          <xdr:cNvSpPr txBox="1">
            <a:spLocks/>
          </xdr:cNvSpPr>
        </xdr:nvSpPr>
        <xdr:spPr>
          <a:xfrm>
            <a:off x="68878" y="79424007"/>
            <a:ext cx="191799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public</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goods like public assistance</a:t>
            </a:r>
          </a:p>
        </xdr:txBody>
      </xdr:sp>
      <xdr:sp macro="" textlink="">
        <xdr:nvSpPr>
          <xdr:cNvPr id="1571" name="Right pulling need">
            <a:extLst>
              <a:ext uri="{FF2B5EF4-FFF2-40B4-BE49-F238E27FC236}">
                <a16:creationId xmlns:a16="http://schemas.microsoft.com/office/drawing/2014/main" id="{3D66BC6B-E74A-49F0-B1B9-F954258FD868}"/>
              </a:ext>
            </a:extLst>
          </xdr:cNvPr>
          <xdr:cNvSpPr txBox="1">
            <a:spLocks/>
          </xdr:cNvSpPr>
        </xdr:nvSpPr>
        <xdr:spPr>
          <a:xfrm>
            <a:off x="4183832" y="79439247"/>
            <a:ext cx="191799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private</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goods like health insurance</a:t>
            </a:r>
          </a:p>
        </xdr:txBody>
      </xdr:sp>
      <xdr:sp macro="" textlink="">
        <xdr:nvSpPr>
          <xdr:cNvPr id="1572" name="Left pulling need">
            <a:extLst>
              <a:ext uri="{FF2B5EF4-FFF2-40B4-BE49-F238E27FC236}">
                <a16:creationId xmlns:a16="http://schemas.microsoft.com/office/drawing/2014/main" id="{BCAE147B-01D3-4FC8-9FC6-1CA71768F579}"/>
              </a:ext>
            </a:extLst>
          </xdr:cNvPr>
          <xdr:cNvSpPr txBox="1">
            <a:spLocks/>
          </xdr:cNvSpPr>
        </xdr:nvSpPr>
        <xdr:spPr>
          <a:xfrm>
            <a:off x="62006" y="8010009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public </a:t>
            </a:r>
            <a:r>
              <a:rPr lang="en-US" sz="1100" b="0"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private </a:t>
            </a:r>
            <a:r>
              <a:rPr lang="en-US" sz="11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73" name="Right pulling need">
            <a:extLst>
              <a:ext uri="{FF2B5EF4-FFF2-40B4-BE49-F238E27FC236}">
                <a16:creationId xmlns:a16="http://schemas.microsoft.com/office/drawing/2014/main" id="{F56C2787-77DC-4668-847C-54AEEB402C4C}"/>
              </a:ext>
            </a:extLst>
          </xdr:cNvPr>
          <xdr:cNvSpPr txBox="1">
            <a:spLocks/>
          </xdr:cNvSpPr>
        </xdr:nvSpPr>
        <xdr:spPr>
          <a:xfrm>
            <a:off x="3794312" y="80100095"/>
            <a:ext cx="2283759"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private </a:t>
            </a:r>
            <a:r>
              <a:rPr lang="en-US" sz="1100" b="0"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public </a:t>
            </a:r>
            <a:r>
              <a:rPr lang="en-US" sz="11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60960</xdr:colOff>
      <xdr:row>450</xdr:row>
      <xdr:rowOff>137160</xdr:rowOff>
    </xdr:from>
    <xdr:to>
      <xdr:col>13</xdr:col>
      <xdr:colOff>22860</xdr:colOff>
      <xdr:row>457</xdr:row>
      <xdr:rowOff>29135</xdr:rowOff>
    </xdr:to>
    <xdr:grpSp>
      <xdr:nvGrpSpPr>
        <xdr:cNvPr id="1574" name="Group 1573">
          <a:extLst>
            <a:ext uri="{FF2B5EF4-FFF2-40B4-BE49-F238E27FC236}">
              <a16:creationId xmlns:a16="http://schemas.microsoft.com/office/drawing/2014/main" id="{316E54F5-BCCE-4072-953C-A814553A51E5}"/>
            </a:ext>
          </a:extLst>
        </xdr:cNvPr>
        <xdr:cNvGrpSpPr/>
      </xdr:nvGrpSpPr>
      <xdr:grpSpPr>
        <a:xfrm>
          <a:off x="60960" y="91737180"/>
          <a:ext cx="6111240" cy="1118795"/>
          <a:chOff x="60960" y="82052160"/>
          <a:chExt cx="6027420" cy="1118795"/>
        </a:xfrm>
      </xdr:grpSpPr>
      <xdr:sp macro="" textlink="">
        <xdr:nvSpPr>
          <xdr:cNvPr id="1575" name="Left pulling need">
            <a:extLst>
              <a:ext uri="{FF2B5EF4-FFF2-40B4-BE49-F238E27FC236}">
                <a16:creationId xmlns:a16="http://schemas.microsoft.com/office/drawing/2014/main" id="{05ECF417-7AC2-4809-A3BA-F3A8C4A3AA66}"/>
              </a:ext>
            </a:extLst>
          </xdr:cNvPr>
          <xdr:cNvSpPr txBox="1">
            <a:spLocks/>
          </xdr:cNvSpPr>
        </xdr:nvSpPr>
        <xdr:spPr>
          <a:xfrm>
            <a:off x="60960" y="82052160"/>
            <a:ext cx="23698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our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collective</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capacity</a:t>
            </a:r>
          </a:p>
        </xdr:txBody>
      </xdr:sp>
      <xdr:sp macro="" textlink="">
        <xdr:nvSpPr>
          <xdr:cNvPr id="1576" name="Right pulling need">
            <a:extLst>
              <a:ext uri="{FF2B5EF4-FFF2-40B4-BE49-F238E27FC236}">
                <a16:creationId xmlns:a16="http://schemas.microsoft.com/office/drawing/2014/main" id="{F6D4412E-AF7F-493B-BB0A-1B0F8BD27C20}"/>
              </a:ext>
            </a:extLst>
          </xdr:cNvPr>
          <xdr:cNvSpPr txBox="1">
            <a:spLocks/>
          </xdr:cNvSpPr>
        </xdr:nvSpPr>
        <xdr:spPr>
          <a:xfrm>
            <a:off x="3779520" y="82052160"/>
            <a:ext cx="230886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our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individual</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capacity</a:t>
            </a:r>
          </a:p>
        </xdr:txBody>
      </xdr:sp>
      <xdr:sp macro="" textlink="">
        <xdr:nvSpPr>
          <xdr:cNvPr id="1577" name="Left pulling need">
            <a:extLst>
              <a:ext uri="{FF2B5EF4-FFF2-40B4-BE49-F238E27FC236}">
                <a16:creationId xmlns:a16="http://schemas.microsoft.com/office/drawing/2014/main" id="{478EC534-B244-4CD3-AEEB-03524C81B981}"/>
              </a:ext>
            </a:extLst>
          </xdr:cNvPr>
          <xdr:cNvSpPr txBox="1">
            <a:spLocks/>
          </xdr:cNvSpPr>
        </xdr:nvSpPr>
        <xdr:spPr>
          <a:xfrm>
            <a:off x="62006" y="82485155"/>
            <a:ext cx="246888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shared </a:t>
            </a:r>
            <a:r>
              <a:rPr lang="en-US" sz="1100" b="0"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1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capacity</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78" name="Right pulling need">
            <a:extLst>
              <a:ext uri="{FF2B5EF4-FFF2-40B4-BE49-F238E27FC236}">
                <a16:creationId xmlns:a16="http://schemas.microsoft.com/office/drawing/2014/main" id="{2C393879-D8C3-422A-9A7E-0B8FFB24CA32}"/>
              </a:ext>
            </a:extLst>
          </xdr:cNvPr>
          <xdr:cNvSpPr txBox="1">
            <a:spLocks/>
          </xdr:cNvSpPr>
        </xdr:nvSpPr>
        <xdr:spPr>
          <a:xfrm>
            <a:off x="3520440" y="82485155"/>
            <a:ext cx="256032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shared </a:t>
            </a:r>
            <a:r>
              <a:rPr lang="en-US" sz="11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56920</xdr:colOff>
      <xdr:row>413</xdr:row>
      <xdr:rowOff>45720</xdr:rowOff>
    </xdr:from>
    <xdr:to>
      <xdr:col>13</xdr:col>
      <xdr:colOff>61102</xdr:colOff>
      <xdr:row>420</xdr:row>
      <xdr:rowOff>172870</xdr:rowOff>
    </xdr:to>
    <xdr:grpSp>
      <xdr:nvGrpSpPr>
        <xdr:cNvPr id="1580" name="Group 1579">
          <a:extLst>
            <a:ext uri="{FF2B5EF4-FFF2-40B4-BE49-F238E27FC236}">
              <a16:creationId xmlns:a16="http://schemas.microsoft.com/office/drawing/2014/main" id="{03388296-06B4-4D7B-94F4-927073B75E46}"/>
            </a:ext>
          </a:extLst>
        </xdr:cNvPr>
        <xdr:cNvGrpSpPr/>
      </xdr:nvGrpSpPr>
      <xdr:grpSpPr>
        <a:xfrm>
          <a:off x="56920" y="85161120"/>
          <a:ext cx="6153522" cy="1353970"/>
          <a:chOff x="64540" y="76702920"/>
          <a:chExt cx="6069702" cy="1353970"/>
        </a:xfrm>
      </xdr:grpSpPr>
      <xdr:sp macro="" textlink="">
        <xdr:nvSpPr>
          <xdr:cNvPr id="1581" name="Left pulling need">
            <a:extLst>
              <a:ext uri="{FF2B5EF4-FFF2-40B4-BE49-F238E27FC236}">
                <a16:creationId xmlns:a16="http://schemas.microsoft.com/office/drawing/2014/main" id="{36D03E92-DF0D-4886-98BA-5C604B6D3B3C}"/>
              </a:ext>
            </a:extLst>
          </xdr:cNvPr>
          <xdr:cNvSpPr txBox="1">
            <a:spLocks/>
          </xdr:cNvSpPr>
        </xdr:nvSpPr>
        <xdr:spPr>
          <a:xfrm>
            <a:off x="64540" y="76702920"/>
            <a:ext cx="2148840"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2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inclusion </a:t>
            </a:r>
            <a:r>
              <a:rPr lang="en-US" sz="12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of the historically excluded</a:t>
            </a:r>
            <a:endParaRPr lang="en-US" sz="11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2" name="Left pulling need">
            <a:extLst>
              <a:ext uri="{FF2B5EF4-FFF2-40B4-BE49-F238E27FC236}">
                <a16:creationId xmlns:a16="http://schemas.microsoft.com/office/drawing/2014/main" id="{F2738916-D743-4ABB-99AD-66FE055A9C50}"/>
              </a:ext>
            </a:extLst>
          </xdr:cNvPr>
          <xdr:cNvSpPr txBox="1">
            <a:spLocks/>
          </xdr:cNvSpPr>
        </xdr:nvSpPr>
        <xdr:spPr>
          <a:xfrm>
            <a:off x="71719" y="77371090"/>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inclusion</a:t>
            </a:r>
            <a:r>
              <a:rPr lang="en-US" sz="11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 </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traditional </a:t>
            </a:r>
            <a:r>
              <a:rPr lang="en-US" sz="11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cohesion</a:t>
            </a:r>
            <a:r>
              <a:rPr lang="en-US" sz="11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3" name="Right pulling need">
            <a:extLst>
              <a:ext uri="{FF2B5EF4-FFF2-40B4-BE49-F238E27FC236}">
                <a16:creationId xmlns:a16="http://schemas.microsoft.com/office/drawing/2014/main" id="{796EDBA6-34FF-418C-819E-28B47CE1F120}"/>
              </a:ext>
            </a:extLst>
          </xdr:cNvPr>
          <xdr:cNvSpPr txBox="1">
            <a:spLocks/>
          </xdr:cNvSpPr>
        </xdr:nvSpPr>
        <xdr:spPr>
          <a:xfrm>
            <a:off x="3848242" y="77371090"/>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1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cohesion</a:t>
            </a:r>
            <a:r>
              <a:rPr lang="en-US" sz="11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1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1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 </a:t>
            </a:r>
            <a:r>
              <a:rPr lang="en-US" sz="1100"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overlooked</a:t>
            </a:r>
            <a:r>
              <a:rPr lang="en-US" sz="11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1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inclusion</a:t>
            </a:r>
            <a:r>
              <a:rPr lang="en-US" sz="11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1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4" name="Right pulling need">
            <a:extLst>
              <a:ext uri="{FF2B5EF4-FFF2-40B4-BE49-F238E27FC236}">
                <a16:creationId xmlns:a16="http://schemas.microsoft.com/office/drawing/2014/main" id="{11D6CC44-DD4F-4AC4-BE19-A9B0F8C9E6C3}"/>
              </a:ext>
            </a:extLst>
          </xdr:cNvPr>
          <xdr:cNvSpPr txBox="1">
            <a:spLocks/>
          </xdr:cNvSpPr>
        </xdr:nvSpPr>
        <xdr:spPr>
          <a:xfrm>
            <a:off x="4013356" y="76718160"/>
            <a:ext cx="2118360"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2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cohesion </a:t>
            </a:r>
            <a:r>
              <a:rPr lang="en-US" sz="12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of the traditionally grouped</a:t>
            </a:r>
            <a:endParaRPr lang="en-US" sz="11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114300</xdr:colOff>
      <xdr:row>966</xdr:row>
      <xdr:rowOff>198120</xdr:rowOff>
    </xdr:from>
    <xdr:to>
      <xdr:col>12</xdr:col>
      <xdr:colOff>487680</xdr:colOff>
      <xdr:row>969</xdr:row>
      <xdr:rowOff>175260</xdr:rowOff>
    </xdr:to>
    <xdr:sp macro="" textlink="">
      <xdr:nvSpPr>
        <xdr:cNvPr id="1592" name="TextBox 1591">
          <a:extLst>
            <a:ext uri="{FF2B5EF4-FFF2-40B4-BE49-F238E27FC236}">
              <a16:creationId xmlns:a16="http://schemas.microsoft.com/office/drawing/2014/main" id="{F6C500B9-A9BA-403E-BB08-B337B62FB472}"/>
            </a:ext>
          </a:extLst>
        </xdr:cNvPr>
        <xdr:cNvSpPr txBox="1"/>
      </xdr:nvSpPr>
      <xdr:spPr>
        <a:xfrm>
          <a:off x="114300" y="178323240"/>
          <a:ext cx="5943600" cy="784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spc="-30" baseline="0">
              <a:solidFill>
                <a:schemeClr val="dk1"/>
              </a:solidFill>
              <a:latin typeface="Tahoma" panose="020B0604030504040204" pitchFamily="34" charset="0"/>
              <a:ea typeface="Tahoma" panose="020B0604030504040204" pitchFamily="34" charset="0"/>
              <a:cs typeface="Tahoma" panose="020B0604030504040204" pitchFamily="34" charset="0"/>
            </a:rPr>
            <a:t>Politics turns tribal when it binds the needy into camps sharing the same prioritized needs. Then rally its members into opposing any other camp prioritizing a different set of needs. Each side focuses less and less on resolving needs, keeping us all needy and stuck in pain. And in perpetual yet pointless conflict. Contrast this with </a:t>
          </a:r>
          <a:r>
            <a:rPr lang="en-US" sz="1200" spc="-3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Harmony Politics</a:t>
          </a:r>
          <a:r>
            <a:rPr lang="en-US" sz="1200" spc="-3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0</xdr:col>
      <xdr:colOff>91440</xdr:colOff>
      <xdr:row>492</xdr:row>
      <xdr:rowOff>83820</xdr:rowOff>
    </xdr:from>
    <xdr:to>
      <xdr:col>6</xdr:col>
      <xdr:colOff>259080</xdr:colOff>
      <xdr:row>498</xdr:row>
      <xdr:rowOff>129540</xdr:rowOff>
    </xdr:to>
    <xdr:sp macro="" textlink="">
      <xdr:nvSpPr>
        <xdr:cNvPr id="1593" name="You believe whatever serves your needs.">
          <a:extLst>
            <a:ext uri="{FF2B5EF4-FFF2-40B4-BE49-F238E27FC236}">
              <a16:creationId xmlns:a16="http://schemas.microsoft.com/office/drawing/2014/main" id="{772BBF45-8012-4116-8231-D2044FFD1221}"/>
            </a:ext>
          </a:extLst>
        </xdr:cNvPr>
        <xdr:cNvSpPr txBox="1">
          <a:spLocks/>
        </xdr:cNvSpPr>
      </xdr:nvSpPr>
      <xdr:spPr>
        <a:xfrm>
          <a:off x="91440" y="90662760"/>
          <a:ext cx="2766060" cy="1097280"/>
        </a:xfrm>
        <a:prstGeom prst="rect">
          <a:avLst/>
        </a:prstGeom>
        <a:solidFill>
          <a:srgbClr val="660066">
            <a:alpha val="60000"/>
          </a:srgbClr>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If you are a </a:t>
          </a:r>
          <a:r>
            <a:rPr lang="en-US" sz="1200" b="0">
              <a:ln>
                <a:solidFill>
                  <a:srgbClr val="00B0F0"/>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wide-oriented liberal</a:t>
          </a:r>
          <a:r>
            <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you vehemently</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oppose </a:t>
          </a:r>
          <a:r>
            <a:rPr lang="en-US" sz="1200" b="0" baseline="0">
              <a:ln>
                <a:solidFill>
                  <a:srgbClr val="FF7171"/>
                </a:solidFill>
              </a:ln>
              <a:solidFill>
                <a:srgbClr val="FFD7DC"/>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conservatives</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you are perpetuating </a:t>
          </a:r>
          <a:r>
            <a:rPr lang="en-US" sz="1200" b="0" kern="1200" baseline="0">
              <a:ln>
                <a:solidFill>
                  <a:srgbClr val="FFFF00"/>
                </a:solidFill>
              </a:ln>
              <a:solidFill>
                <a:srgbClr val="FFFF00"/>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They are not your enemy. Unresolved needs are your true foe. They directly create </a:t>
          </a:r>
          <a:r>
            <a:rPr lang="en-US" sz="1200" b="0" baseline="0">
              <a:ln>
                <a:solidFill>
                  <a:srgbClr val="FFFF00"/>
                </a:solidFill>
              </a:ln>
              <a:solidFill>
                <a:srgbClr val="FFFF00"/>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213360</xdr:colOff>
      <xdr:row>492</xdr:row>
      <xdr:rowOff>83820</xdr:rowOff>
    </xdr:from>
    <xdr:to>
      <xdr:col>13</xdr:col>
      <xdr:colOff>15240</xdr:colOff>
      <xdr:row>498</xdr:row>
      <xdr:rowOff>129540</xdr:rowOff>
    </xdr:to>
    <xdr:sp macro="" textlink="">
      <xdr:nvSpPr>
        <xdr:cNvPr id="1594" name="You believe whatever serves your needs.">
          <a:extLst>
            <a:ext uri="{FF2B5EF4-FFF2-40B4-BE49-F238E27FC236}">
              <a16:creationId xmlns:a16="http://schemas.microsoft.com/office/drawing/2014/main" id="{9F7D3882-F0DD-4D7E-982F-2DA323A035EE}"/>
            </a:ext>
          </a:extLst>
        </xdr:cNvPr>
        <xdr:cNvSpPr txBox="1">
          <a:spLocks/>
        </xdr:cNvSpPr>
      </xdr:nvSpPr>
      <xdr:spPr>
        <a:xfrm>
          <a:off x="3307080" y="90662760"/>
          <a:ext cx="2773680" cy="1097280"/>
        </a:xfrm>
        <a:prstGeom prst="rect">
          <a:avLst/>
        </a:prstGeom>
        <a:solidFill>
          <a:srgbClr val="660066">
            <a:alpha val="60000"/>
          </a:srgbClr>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1200" b="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If you are a </a:t>
          </a:r>
          <a:r>
            <a:rPr lang="en-US" sz="1200" b="0">
              <a:ln>
                <a:solidFill>
                  <a:srgbClr val="FF7171"/>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deep-oriented conservative</a:t>
          </a:r>
          <a:r>
            <a:rPr lang="en-US" sz="1200" b="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you vehemently</a:t>
          </a:r>
          <a:r>
            <a:rPr lang="en-US" sz="1200" b="0" baseline="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oppose </a:t>
          </a:r>
          <a:r>
            <a:rPr lang="en-US" sz="1200" b="0" baseline="0">
              <a:ln>
                <a:solidFill>
                  <a:srgbClr val="00B0F0"/>
                </a:solidFill>
              </a:ln>
              <a:solidFill>
                <a:schemeClr val="accent5">
                  <a:lumMod val="20000"/>
                  <a:lumOff val="80000"/>
                </a:schemeClr>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liberals</a:t>
          </a:r>
          <a:r>
            <a:rPr lang="en-US" sz="1200" b="0" baseline="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you are perpetuating </a:t>
          </a:r>
          <a:r>
            <a:rPr lang="en-US" sz="1200" b="0" kern="1200">
              <a:ln>
                <a:solidFill>
                  <a:srgbClr val="FFFF00"/>
                </a:solidFill>
              </a:ln>
              <a:solidFill>
                <a:srgbClr val="FFFF00"/>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They are not your enemy. Unresolved needs are your true foe. They directly create your </a:t>
          </a:r>
          <a:r>
            <a:rPr lang="en-US" sz="1200" b="0" kern="1200">
              <a:ln>
                <a:solidFill>
                  <a:srgbClr val="FFFF00"/>
                </a:solidFill>
              </a:ln>
              <a:solidFill>
                <a:srgbClr val="FFFF00"/>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0</xdr:col>
      <xdr:colOff>22860</xdr:colOff>
      <xdr:row>640</xdr:row>
      <xdr:rowOff>7620</xdr:rowOff>
    </xdr:from>
    <xdr:to>
      <xdr:col>13</xdr:col>
      <xdr:colOff>68580</xdr:colOff>
      <xdr:row>645</xdr:row>
      <xdr:rowOff>29633</xdr:rowOff>
    </xdr:to>
    <xdr:sp macro="" textlink="">
      <xdr:nvSpPr>
        <xdr:cNvPr id="1604" name="TextBox 1603">
          <a:extLst>
            <a:ext uri="{FF2B5EF4-FFF2-40B4-BE49-F238E27FC236}">
              <a16:creationId xmlns:a16="http://schemas.microsoft.com/office/drawing/2014/main" id="{5ECC9EA9-9058-4D82-918E-59859CC74525}"/>
            </a:ext>
          </a:extLst>
        </xdr:cNvPr>
        <xdr:cNvSpPr txBox="1"/>
      </xdr:nvSpPr>
      <xdr:spPr>
        <a:xfrm>
          <a:off x="22860" y="125981460"/>
          <a:ext cx="6111240" cy="89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latin typeface="Tahoma" panose="020B0604030504040204" pitchFamily="34" charset="0"/>
              <a:ea typeface="Tahoma" panose="020B0604030504040204" pitchFamily="34" charset="0"/>
              <a:cs typeface="Tahoma" panose="020B0604030504040204" pitchFamily="34" charset="0"/>
            </a:rPr>
            <a:t>The visible</a:t>
          </a:r>
          <a:r>
            <a:rPr lang="en-US" sz="1100" baseline="0">
              <a:latin typeface="Tahoma" panose="020B0604030504040204" pitchFamily="34" charset="0"/>
              <a:ea typeface="Tahoma" panose="020B0604030504040204" pitchFamily="34" charset="0"/>
              <a:cs typeface="Tahoma" panose="020B0604030504040204" pitchFamily="34" charset="0"/>
            </a:rPr>
            <a:t> </a:t>
          </a:r>
          <a:r>
            <a:rPr lang="en-US" sz="1100">
              <a:latin typeface="Tahoma" panose="020B0604030504040204" pitchFamily="34" charset="0"/>
              <a:ea typeface="Tahoma" panose="020B0604030504040204" pitchFamily="34" charset="0"/>
              <a:cs typeface="Tahoma" panose="020B0604030504040204" pitchFamily="34" charset="0"/>
            </a:rPr>
            <a:t>political spectrum expresses</a:t>
          </a:r>
          <a:r>
            <a:rPr lang="en-US" sz="1100" baseline="0">
              <a:latin typeface="Tahoma" panose="020B0604030504040204" pitchFamily="34" charset="0"/>
              <a:ea typeface="Tahoma" panose="020B0604030504040204" pitchFamily="34" charset="0"/>
              <a:cs typeface="Tahoma" panose="020B0604030504040204" pitchFamily="34" charset="0"/>
            </a:rPr>
            <a:t> an invisible </a:t>
          </a:r>
          <a:r>
            <a:rPr lang="en-US" sz="1100" b="0" i="1" baseline="0">
              <a:latin typeface="Tahoma" panose="020B0604030504040204" pitchFamily="34" charset="0"/>
              <a:ea typeface="Tahoma" panose="020B0604030504040204" pitchFamily="34" charset="0"/>
              <a:cs typeface="Tahoma" panose="020B0604030504040204" pitchFamily="34" charset="0"/>
            </a:rPr>
            <a:t>psychosocial orientation continuum</a:t>
          </a:r>
          <a:r>
            <a:rPr lang="en-US" sz="1100" baseline="0">
              <a:latin typeface="Tahoma" panose="020B0604030504040204" pitchFamily="34" charset="0"/>
              <a:ea typeface="Tahoma" panose="020B0604030504040204" pitchFamily="34" charset="0"/>
              <a:cs typeface="Tahoma" panose="020B0604030504040204" pitchFamily="34" charset="0"/>
            </a:rPr>
            <a:t>. </a:t>
          </a:r>
          <a:endParaRPr lang="en-US" sz="1100">
            <a:latin typeface="Tahoma" panose="020B0604030504040204" pitchFamily="34" charset="0"/>
            <a:ea typeface="Tahoma" panose="020B0604030504040204" pitchFamily="34" charset="0"/>
            <a:cs typeface="Tahoma" panose="020B0604030504040204" pitchFamily="34" charset="0"/>
          </a:endParaRPr>
        </a:p>
        <a:p>
          <a:pPr algn="l"/>
          <a:r>
            <a:rPr lang="en-US" sz="1100">
              <a:latin typeface="Tahoma" panose="020B0604030504040204" pitchFamily="34" charset="0"/>
              <a:ea typeface="Tahoma" panose="020B0604030504040204" pitchFamily="34" charset="0"/>
              <a:cs typeface="Tahoma" panose="020B0604030504040204" pitchFamily="34" charset="0"/>
            </a:rPr>
            <a:t>The </a:t>
          </a:r>
          <a:r>
            <a:rPr lang="en-US" sz="1100" i="1">
              <a:latin typeface="Tahoma" panose="020B0604030504040204" pitchFamily="34" charset="0"/>
              <a:ea typeface="Tahoma" panose="020B0604030504040204" pitchFamily="34" charset="0"/>
              <a:cs typeface="Tahoma" panose="020B0604030504040204" pitchFamily="34" charset="0"/>
            </a:rPr>
            <a:t>less</a:t>
          </a:r>
          <a:r>
            <a:rPr lang="en-US" sz="1100">
              <a:latin typeface="Tahoma" panose="020B0604030504040204" pitchFamily="34" charset="0"/>
              <a:ea typeface="Tahoma" panose="020B0604030504040204" pitchFamily="34" charset="0"/>
              <a:cs typeface="Tahoma" panose="020B0604030504040204" pitchFamily="34" charset="0"/>
            </a:rPr>
            <a:t> your </a:t>
          </a:r>
          <a:r>
            <a:rPr lang="en-US" sz="1100">
              <a:ln>
                <a:solidFill>
                  <a:srgbClr val="7030A0"/>
                </a:solidFill>
              </a:ln>
              <a:solidFill>
                <a:srgbClr val="CC66FF"/>
              </a:solidFill>
              <a:latin typeface="Tahoma" panose="020B0604030504040204" pitchFamily="34" charset="0"/>
              <a:ea typeface="Tahoma" panose="020B0604030504040204" pitchFamily="34" charset="0"/>
              <a:cs typeface="Tahoma" panose="020B0604030504040204" pitchFamily="34" charset="0"/>
            </a:rPr>
            <a:t>social-needs</a:t>
          </a:r>
          <a:r>
            <a:rPr lang="en-US" sz="1100">
              <a:latin typeface="Tahoma" panose="020B0604030504040204" pitchFamily="34" charset="0"/>
              <a:ea typeface="Tahoma" panose="020B0604030504040204" pitchFamily="34" charset="0"/>
              <a:cs typeface="Tahoma" panose="020B0604030504040204" pitchFamily="34" charset="0"/>
            </a:rPr>
            <a:t> resolve in your current social situation, the further </a:t>
          </a:r>
          <a:r>
            <a:rPr lang="en-US" sz="1100">
              <a:ln>
                <a:solidFill>
                  <a:srgbClr val="0070C0"/>
                </a:solidFill>
              </a:ln>
              <a:solidFill>
                <a:srgbClr val="00B0F0"/>
              </a:solidFill>
              <a:latin typeface="Tahoma" panose="020B0604030504040204" pitchFamily="34" charset="0"/>
              <a:ea typeface="Tahoma" panose="020B0604030504040204" pitchFamily="34" charset="0"/>
              <a:cs typeface="Tahoma" panose="020B0604030504040204" pitchFamily="34" charset="0"/>
            </a:rPr>
            <a:t>leftward</a:t>
          </a:r>
          <a:r>
            <a:rPr lang="en-US" sz="1100">
              <a:latin typeface="Tahoma" panose="020B0604030504040204" pitchFamily="34" charset="0"/>
              <a:ea typeface="Tahoma" panose="020B0604030504040204" pitchFamily="34" charset="0"/>
              <a:cs typeface="Tahoma" panose="020B0604030504040204" pitchFamily="34" charset="0"/>
            </a:rPr>
            <a:t> you </a:t>
          </a:r>
          <a:r>
            <a:rPr lang="en-US" sz="1100" spc="-10">
              <a:latin typeface="Tahoma" panose="020B0604030504040204" pitchFamily="34" charset="0"/>
              <a:ea typeface="Tahoma" panose="020B0604030504040204" pitchFamily="34" charset="0"/>
              <a:cs typeface="Tahoma" panose="020B0604030504040204" pitchFamily="34" charset="0"/>
            </a:rPr>
            <a:t>find yourself.</a:t>
          </a:r>
          <a:r>
            <a:rPr lang="en-US" sz="1100" spc="-10" baseline="0">
              <a:latin typeface="Tahoma" panose="020B0604030504040204" pitchFamily="34" charset="0"/>
              <a:ea typeface="Tahoma" panose="020B0604030504040204" pitchFamily="34" charset="0"/>
              <a:cs typeface="Tahoma" panose="020B0604030504040204" pitchFamily="34" charset="0"/>
            </a:rPr>
            <a:t> The </a:t>
          </a:r>
          <a:r>
            <a:rPr lang="en-US" sz="1100" i="1" spc="-10" baseline="0">
              <a:latin typeface="Tahoma" panose="020B0604030504040204" pitchFamily="34" charset="0"/>
              <a:ea typeface="Tahoma" panose="020B0604030504040204" pitchFamily="34" charset="0"/>
              <a:cs typeface="Tahoma" panose="020B0604030504040204" pitchFamily="34" charset="0"/>
            </a:rPr>
            <a:t>more</a:t>
          </a:r>
          <a:r>
            <a:rPr lang="en-US" sz="1100" spc="-10" baseline="0">
              <a:latin typeface="Tahoma" panose="020B0604030504040204" pitchFamily="34" charset="0"/>
              <a:ea typeface="Tahoma" panose="020B0604030504040204" pitchFamily="34" charset="0"/>
              <a:cs typeface="Tahoma" panose="020B0604030504040204" pitchFamily="34" charset="0"/>
            </a:rPr>
            <a:t> provoked by your social situation to guard your </a:t>
          </a:r>
          <a:r>
            <a:rPr lang="en-US" sz="1100" spc="-10" baseline="0">
              <a:ln>
                <a:solidFill>
                  <a:srgbClr val="7030A0"/>
                </a:solidFill>
              </a:ln>
              <a:solidFill>
                <a:srgbClr val="CC66FF"/>
              </a:solidFill>
              <a:latin typeface="Tahoma" panose="020B0604030504040204" pitchFamily="34" charset="0"/>
              <a:ea typeface="Tahoma" panose="020B0604030504040204" pitchFamily="34" charset="0"/>
              <a:cs typeface="Tahoma" panose="020B0604030504040204" pitchFamily="34" charset="0"/>
            </a:rPr>
            <a:t>social-needs</a:t>
          </a:r>
          <a:r>
            <a:rPr lang="en-US" sz="1100" baseline="0">
              <a:latin typeface="Tahoma" panose="020B0604030504040204" pitchFamily="34" charset="0"/>
              <a:ea typeface="Tahoma" panose="020B0604030504040204" pitchFamily="34" charset="0"/>
              <a:cs typeface="Tahoma" panose="020B0604030504040204" pitchFamily="34" charset="0"/>
            </a:rPr>
            <a:t>, the further </a:t>
          </a:r>
          <a:r>
            <a:rPr lang="en-US" sz="1100" baseline="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rPr>
            <a:t>rightward</a:t>
          </a:r>
          <a:r>
            <a:rPr lang="en-US" sz="1100" baseline="0">
              <a:latin typeface="Tahoma" panose="020B0604030504040204" pitchFamily="34" charset="0"/>
              <a:ea typeface="Tahoma" panose="020B0604030504040204" pitchFamily="34" charset="0"/>
              <a:cs typeface="Tahoma" panose="020B0604030504040204" pitchFamily="34" charset="0"/>
            </a:rPr>
            <a:t> you find yourself. Your needs drive the direction of your politics.</a:t>
          </a:r>
        </a:p>
      </xdr:txBody>
    </xdr:sp>
    <xdr:clientData/>
  </xdr:twoCellAnchor>
  <xdr:twoCellAnchor>
    <xdr:from>
      <xdr:col>0</xdr:col>
      <xdr:colOff>99060</xdr:colOff>
      <xdr:row>721</xdr:row>
      <xdr:rowOff>99061</xdr:rowOff>
    </xdr:from>
    <xdr:to>
      <xdr:col>12</xdr:col>
      <xdr:colOff>472440</xdr:colOff>
      <xdr:row>726</xdr:row>
      <xdr:rowOff>22861</xdr:rowOff>
    </xdr:to>
    <xdr:sp macro="" textlink="">
      <xdr:nvSpPr>
        <xdr:cNvPr id="1609" name="TextBox 1608">
          <a:extLst>
            <a:ext uri="{FF2B5EF4-FFF2-40B4-BE49-F238E27FC236}">
              <a16:creationId xmlns:a16="http://schemas.microsoft.com/office/drawing/2014/main" id="{9587DD9A-E8FE-4BAF-8256-67FCCE351C02}"/>
            </a:ext>
          </a:extLst>
        </xdr:cNvPr>
        <xdr:cNvSpPr txBox="1"/>
      </xdr:nvSpPr>
      <xdr:spPr>
        <a:xfrm>
          <a:off x="99060" y="132222241"/>
          <a:ext cx="594360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2000" b="1">
              <a:latin typeface="Verdana" panose="020B0604030504040204" pitchFamily="34" charset="0"/>
              <a:ea typeface="Verdana" panose="020B0604030504040204" pitchFamily="34" charset="0"/>
            </a:rPr>
            <a:t>Hating elites does</a:t>
          </a:r>
          <a:r>
            <a:rPr lang="en-US" sz="2000" b="1" baseline="0">
              <a:latin typeface="Verdana" panose="020B0604030504040204" pitchFamily="34" charset="0"/>
              <a:ea typeface="Verdana" panose="020B0604030504040204" pitchFamily="34" charset="0"/>
            </a:rPr>
            <a:t> not really help</a:t>
          </a:r>
          <a:endParaRPr lang="en-US" sz="2000" b="1">
            <a:latin typeface="Verdana" panose="020B0604030504040204" pitchFamily="34" charset="0"/>
            <a:ea typeface="Verdana" panose="020B0604030504040204" pitchFamily="34" charset="0"/>
          </a:endParaRPr>
        </a:p>
        <a:p>
          <a:pPr algn="l"/>
          <a:r>
            <a:rPr lang="en-US" sz="1200" spc="20">
              <a:latin typeface="Tahoma" panose="020B0604030504040204" pitchFamily="34" charset="0"/>
              <a:ea typeface="Tahoma" panose="020B0604030504040204" pitchFamily="34" charset="0"/>
              <a:cs typeface="Tahoma" panose="020B0604030504040204" pitchFamily="34" charset="0"/>
            </a:rPr>
            <a:t>Let's be clear. Political elites</a:t>
          </a:r>
          <a:r>
            <a:rPr lang="en-US" sz="1200" spc="20" baseline="0">
              <a:latin typeface="Tahoma" panose="020B0604030504040204" pitchFamily="34" charset="0"/>
              <a:ea typeface="Tahoma" panose="020B0604030504040204" pitchFamily="34" charset="0"/>
              <a:cs typeface="Tahoma" panose="020B0604030504040204" pitchFamily="34" charset="0"/>
            </a:rPr>
            <a:t> as a lot are not innately flawed. They are a product of </a:t>
          </a:r>
          <a:r>
            <a:rPr lang="en-US" sz="1200" spc="10" baseline="0">
              <a:latin typeface="Tahoma" panose="020B0604030504040204" pitchFamily="34" charset="0"/>
              <a:ea typeface="Tahoma" panose="020B0604030504040204" pitchFamily="34" charset="0"/>
              <a:cs typeface="Tahoma" panose="020B0604030504040204" pitchFamily="34" charset="0"/>
            </a:rPr>
            <a:t>our</a:t>
          </a:r>
          <a:r>
            <a:rPr lang="en-US" sz="1200" spc="20" baseline="0">
              <a:latin typeface="Tahoma" panose="020B0604030504040204" pitchFamily="34" charset="0"/>
              <a:ea typeface="Tahoma" panose="020B0604030504040204" pitchFamily="34" charset="0"/>
              <a:cs typeface="Tahoma" panose="020B0604030504040204" pitchFamily="34" charset="0"/>
            </a:rPr>
            <a:t> </a:t>
          </a:r>
          <a:r>
            <a:rPr lang="en-US" sz="1200" spc="10" baseline="0">
              <a:latin typeface="Tahoma" panose="020B0604030504040204" pitchFamily="34" charset="0"/>
              <a:ea typeface="Tahoma" panose="020B0604030504040204" pitchFamily="34" charset="0"/>
              <a:cs typeface="Tahoma" panose="020B0604030504040204" pitchFamily="34" charset="0"/>
            </a:rPr>
            <a:t>large impersonal society. Such politics plays less of a role in small tribal societies. </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30480</xdr:colOff>
      <xdr:row>624</xdr:row>
      <xdr:rowOff>45720</xdr:rowOff>
    </xdr:from>
    <xdr:to>
      <xdr:col>12</xdr:col>
      <xdr:colOff>434340</xdr:colOff>
      <xdr:row>628</xdr:row>
      <xdr:rowOff>167640</xdr:rowOff>
    </xdr:to>
    <xdr:sp macro="" textlink="">
      <xdr:nvSpPr>
        <xdr:cNvPr id="1610" name="You believe whatever serves your needs.">
          <a:extLst>
            <a:ext uri="{FF2B5EF4-FFF2-40B4-BE49-F238E27FC236}">
              <a16:creationId xmlns:a16="http://schemas.microsoft.com/office/drawing/2014/main" id="{231487A3-D2E5-4FE8-955D-793AD9D1DB25}"/>
            </a:ext>
          </a:extLst>
        </xdr:cNvPr>
        <xdr:cNvSpPr txBox="1">
          <a:spLocks/>
        </xdr:cNvSpPr>
      </xdr:nvSpPr>
      <xdr:spPr>
        <a:xfrm>
          <a:off x="152400" y="123093480"/>
          <a:ext cx="5852160" cy="8229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a:t>
          </a:r>
          <a:r>
            <a:rPr lang="en-US" sz="1800" b="1"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is not like their </a:t>
          </a:r>
          <a:r>
            <a:rPr lang="en-US" sz="1800" b="1"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So why expect</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800" b="1" i="0" spc="70" baseline="0">
              <a:ln w="9525">
                <a:solidFill>
                  <a:srgbClr val="F0CDFF"/>
                </a:solidFill>
              </a:ln>
              <a:solidFill>
                <a:srgbClr val="FF99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one-size-fits-all politics</a:t>
          </a:r>
          <a:r>
            <a:rPr lang="en-US" sz="1800" b="1" i="1" spc="7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to relieve your </a:t>
          </a:r>
          <a:r>
            <a:rPr lang="en-US" sz="1800" b="1" kern="1200"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a:t>
          </a:r>
          <a:endParaRPr lang="en-US" sz="1800" b="1" kern="1200" spc="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37336</xdr:colOff>
      <xdr:row>628</xdr:row>
      <xdr:rowOff>97478</xdr:rowOff>
    </xdr:from>
    <xdr:to>
      <xdr:col>13</xdr:col>
      <xdr:colOff>64335</xdr:colOff>
      <xdr:row>640</xdr:row>
      <xdr:rowOff>0</xdr:rowOff>
    </xdr:to>
    <xdr:grpSp>
      <xdr:nvGrpSpPr>
        <xdr:cNvPr id="1611" name="Group 1610">
          <a:extLst>
            <a:ext uri="{FF2B5EF4-FFF2-40B4-BE49-F238E27FC236}">
              <a16:creationId xmlns:a16="http://schemas.microsoft.com/office/drawing/2014/main" id="{B818A065-A5BD-467B-AF0A-5CB5C6E8E3D8}"/>
            </a:ext>
          </a:extLst>
        </xdr:cNvPr>
        <xdr:cNvGrpSpPr/>
      </xdr:nvGrpSpPr>
      <xdr:grpSpPr>
        <a:xfrm>
          <a:off x="37336" y="124044398"/>
          <a:ext cx="6176339" cy="2005642"/>
          <a:chOff x="295784" y="107859518"/>
          <a:chExt cx="5607875" cy="2021867"/>
        </a:xfrm>
      </xdr:grpSpPr>
      <xdr:grpSp>
        <xdr:nvGrpSpPr>
          <xdr:cNvPr id="1612" name="Group 1611">
            <a:extLst>
              <a:ext uri="{FF2B5EF4-FFF2-40B4-BE49-F238E27FC236}">
                <a16:creationId xmlns:a16="http://schemas.microsoft.com/office/drawing/2014/main" id="{69DACA2A-FE4E-420A-A16C-D195A7AE4E99}"/>
              </a:ext>
            </a:extLst>
          </xdr:cNvPr>
          <xdr:cNvGrpSpPr>
            <a:grpSpLocks noChangeAspect="1"/>
          </xdr:cNvGrpSpPr>
        </xdr:nvGrpSpPr>
        <xdr:grpSpPr>
          <a:xfrm>
            <a:off x="3672553" y="107859518"/>
            <a:ext cx="790042" cy="1982459"/>
            <a:chOff x="14944724" y="104774999"/>
            <a:chExt cx="1371601" cy="3409948"/>
          </a:xfrm>
        </xdr:grpSpPr>
        <xdr:grpSp>
          <xdr:nvGrpSpPr>
            <xdr:cNvPr id="1799" name="Group 1798">
              <a:extLst>
                <a:ext uri="{FF2B5EF4-FFF2-40B4-BE49-F238E27FC236}">
                  <a16:creationId xmlns:a16="http://schemas.microsoft.com/office/drawing/2014/main" id="{A54B8AE6-7DEF-4BA8-841A-93EC7CC16473}"/>
                </a:ext>
              </a:extLst>
            </xdr:cNvPr>
            <xdr:cNvGrpSpPr/>
          </xdr:nvGrpSpPr>
          <xdr:grpSpPr>
            <a:xfrm>
              <a:off x="14944724" y="105441747"/>
              <a:ext cx="1053296" cy="2743200"/>
              <a:chOff x="14944724" y="105441747"/>
              <a:chExt cx="1053296" cy="2743200"/>
            </a:xfrm>
          </xdr:grpSpPr>
          <xdr:grpSp>
            <xdr:nvGrpSpPr>
              <xdr:cNvPr id="1801" name="Group 1800">
                <a:extLst>
                  <a:ext uri="{FF2B5EF4-FFF2-40B4-BE49-F238E27FC236}">
                    <a16:creationId xmlns:a16="http://schemas.microsoft.com/office/drawing/2014/main" id="{1591427A-6B7C-41AE-9946-050C301BDB70}"/>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806" name="Rectangle: Rounded Corners 1805">
                  <a:extLst>
                    <a:ext uri="{FF2B5EF4-FFF2-40B4-BE49-F238E27FC236}">
                      <a16:creationId xmlns:a16="http://schemas.microsoft.com/office/drawing/2014/main" id="{7455EB70-B1EB-4357-AB90-C44C4EE58768}"/>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07" name="Rectangle: Rounded Corners 1806">
                  <a:extLst>
                    <a:ext uri="{FF2B5EF4-FFF2-40B4-BE49-F238E27FC236}">
                      <a16:creationId xmlns:a16="http://schemas.microsoft.com/office/drawing/2014/main" id="{68CB2572-B38F-407A-9C18-6252DCE0E495}"/>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08" name="Rectangle: Rounded Corners 1807">
                  <a:extLst>
                    <a:ext uri="{FF2B5EF4-FFF2-40B4-BE49-F238E27FC236}">
                      <a16:creationId xmlns:a16="http://schemas.microsoft.com/office/drawing/2014/main" id="{3ECCDA98-C989-40A7-BFD5-A7A7287B80E2}"/>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18" name="Rectangle: Rounded Corners 1817">
                  <a:extLst>
                    <a:ext uri="{FF2B5EF4-FFF2-40B4-BE49-F238E27FC236}">
                      <a16:creationId xmlns:a16="http://schemas.microsoft.com/office/drawing/2014/main" id="{C9E42090-60B9-45B8-B3D5-069B1A7C6DD5}"/>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20" name="Rectangle: Rounded Corners 1819">
                  <a:extLst>
                    <a:ext uri="{FF2B5EF4-FFF2-40B4-BE49-F238E27FC236}">
                      <a16:creationId xmlns:a16="http://schemas.microsoft.com/office/drawing/2014/main" id="{CEAB9CB5-39FE-49B8-B8E8-94C841233459}"/>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90" name="Rectangle: Rounded Corners 1889">
                  <a:extLst>
                    <a:ext uri="{FF2B5EF4-FFF2-40B4-BE49-F238E27FC236}">
                      <a16:creationId xmlns:a16="http://schemas.microsoft.com/office/drawing/2014/main" id="{AD379F5B-DF5B-40E7-9866-B6BAD283414B}"/>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91" name="Rectangle: Rounded Corners 1890">
                  <a:extLst>
                    <a:ext uri="{FF2B5EF4-FFF2-40B4-BE49-F238E27FC236}">
                      <a16:creationId xmlns:a16="http://schemas.microsoft.com/office/drawing/2014/main" id="{F9D78CED-71BE-4DB5-82F7-67A16B90C8EC}"/>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802" name="Group 1801">
                <a:extLst>
                  <a:ext uri="{FF2B5EF4-FFF2-40B4-BE49-F238E27FC236}">
                    <a16:creationId xmlns:a16="http://schemas.microsoft.com/office/drawing/2014/main" id="{6F122E68-FCC0-454F-8A36-8EF562310044}"/>
                  </a:ext>
                </a:extLst>
              </xdr:cNvPr>
              <xdr:cNvGrpSpPr/>
            </xdr:nvGrpSpPr>
            <xdr:grpSpPr>
              <a:xfrm>
                <a:off x="15001875" y="106064797"/>
                <a:ext cx="953589" cy="1109382"/>
                <a:chOff x="-11112" y="0"/>
                <a:chExt cx="1112519" cy="1371600"/>
              </a:xfrm>
            </xdr:grpSpPr>
            <xdr:sp macro="" textlink="">
              <xdr:nvSpPr>
                <xdr:cNvPr id="1803" name="Rectangle 1802">
                  <a:extLst>
                    <a:ext uri="{FF2B5EF4-FFF2-40B4-BE49-F238E27FC236}">
                      <a16:creationId xmlns:a16="http://schemas.microsoft.com/office/drawing/2014/main" id="{E86DBBFD-0920-4A69-A3FB-7C414C51E246}"/>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804" name="Rectangle 1803">
                  <a:extLst>
                    <a:ext uri="{FF2B5EF4-FFF2-40B4-BE49-F238E27FC236}">
                      <a16:creationId xmlns:a16="http://schemas.microsoft.com/office/drawing/2014/main" id="{6678FADE-8153-4CBB-96E1-2E6144960CD7}"/>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805" name="Straight Connector 1804">
                  <a:extLst>
                    <a:ext uri="{FF2B5EF4-FFF2-40B4-BE49-F238E27FC236}">
                      <a16:creationId xmlns:a16="http://schemas.microsoft.com/office/drawing/2014/main" id="{CE6D4623-0939-4D7E-AA07-23021D82BC3A}"/>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00" name="Thought Bubble: Cloud 1799">
              <a:extLst>
                <a:ext uri="{FF2B5EF4-FFF2-40B4-BE49-F238E27FC236}">
                  <a16:creationId xmlns:a16="http://schemas.microsoft.com/office/drawing/2014/main" id="{AA0E29A6-434C-421F-B15F-5521F72DCC1E}"/>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3" name="Group 1612">
            <a:extLst>
              <a:ext uri="{FF2B5EF4-FFF2-40B4-BE49-F238E27FC236}">
                <a16:creationId xmlns:a16="http://schemas.microsoft.com/office/drawing/2014/main" id="{7219D1F8-21B0-466C-AB51-CE94C52FBC7B}"/>
              </a:ext>
            </a:extLst>
          </xdr:cNvPr>
          <xdr:cNvGrpSpPr>
            <a:grpSpLocks noChangeAspect="1"/>
          </xdr:cNvGrpSpPr>
        </xdr:nvGrpSpPr>
        <xdr:grpSpPr>
          <a:xfrm>
            <a:off x="5228833" y="107882313"/>
            <a:ext cx="674826" cy="1982459"/>
            <a:chOff x="14921419" y="104774999"/>
            <a:chExt cx="1171575" cy="3409948"/>
          </a:xfrm>
        </xdr:grpSpPr>
        <xdr:grpSp>
          <xdr:nvGrpSpPr>
            <xdr:cNvPr id="1785" name="Group 1784">
              <a:extLst>
                <a:ext uri="{FF2B5EF4-FFF2-40B4-BE49-F238E27FC236}">
                  <a16:creationId xmlns:a16="http://schemas.microsoft.com/office/drawing/2014/main" id="{D95E192F-06D9-4BB9-8658-DD2C78246F03}"/>
                </a:ext>
              </a:extLst>
            </xdr:cNvPr>
            <xdr:cNvGrpSpPr/>
          </xdr:nvGrpSpPr>
          <xdr:grpSpPr>
            <a:xfrm>
              <a:off x="14944724" y="105441747"/>
              <a:ext cx="1053296" cy="2743200"/>
              <a:chOff x="14944724" y="105441747"/>
              <a:chExt cx="1053296" cy="2743200"/>
            </a:xfrm>
          </xdr:grpSpPr>
          <xdr:grpSp>
            <xdr:nvGrpSpPr>
              <xdr:cNvPr id="1787" name="Group 1786">
                <a:extLst>
                  <a:ext uri="{FF2B5EF4-FFF2-40B4-BE49-F238E27FC236}">
                    <a16:creationId xmlns:a16="http://schemas.microsoft.com/office/drawing/2014/main" id="{43AFB0AB-80ED-4D8E-817E-7925DB99E25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792" name="Rectangle: Rounded Corners 1791">
                  <a:extLst>
                    <a:ext uri="{FF2B5EF4-FFF2-40B4-BE49-F238E27FC236}">
                      <a16:creationId xmlns:a16="http://schemas.microsoft.com/office/drawing/2014/main" id="{76A27AD4-DEBA-4322-86F1-7F476D044584}"/>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3" name="Rectangle: Rounded Corners 1792">
                  <a:extLst>
                    <a:ext uri="{FF2B5EF4-FFF2-40B4-BE49-F238E27FC236}">
                      <a16:creationId xmlns:a16="http://schemas.microsoft.com/office/drawing/2014/main" id="{D2800319-4B36-42A0-8613-BC5E2A09F088}"/>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4" name="Rectangle: Rounded Corners 1793">
                  <a:extLst>
                    <a:ext uri="{FF2B5EF4-FFF2-40B4-BE49-F238E27FC236}">
                      <a16:creationId xmlns:a16="http://schemas.microsoft.com/office/drawing/2014/main" id="{07081328-69AE-4B72-8321-8617F670B502}"/>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5" name="Rectangle: Rounded Corners 1794">
                  <a:extLst>
                    <a:ext uri="{FF2B5EF4-FFF2-40B4-BE49-F238E27FC236}">
                      <a16:creationId xmlns:a16="http://schemas.microsoft.com/office/drawing/2014/main" id="{031A7615-842F-477F-9273-3CC3554D4568}"/>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6" name="Rectangle: Rounded Corners 1795">
                  <a:extLst>
                    <a:ext uri="{FF2B5EF4-FFF2-40B4-BE49-F238E27FC236}">
                      <a16:creationId xmlns:a16="http://schemas.microsoft.com/office/drawing/2014/main" id="{7477682D-E9B6-4D96-BFF2-B7C4DC7EC7D3}"/>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7" name="Rectangle: Rounded Corners 1796">
                  <a:extLst>
                    <a:ext uri="{FF2B5EF4-FFF2-40B4-BE49-F238E27FC236}">
                      <a16:creationId xmlns:a16="http://schemas.microsoft.com/office/drawing/2014/main" id="{21EDBF3D-AAD7-4045-971B-49EF70949EBB}"/>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8" name="Rectangle: Rounded Corners 1797">
                  <a:extLst>
                    <a:ext uri="{FF2B5EF4-FFF2-40B4-BE49-F238E27FC236}">
                      <a16:creationId xmlns:a16="http://schemas.microsoft.com/office/drawing/2014/main" id="{ACCFA752-87E8-44A9-83D8-D65F64FD6972}"/>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788" name="Group 1787">
                <a:extLst>
                  <a:ext uri="{FF2B5EF4-FFF2-40B4-BE49-F238E27FC236}">
                    <a16:creationId xmlns:a16="http://schemas.microsoft.com/office/drawing/2014/main" id="{2084A574-4122-46FF-9C77-765E57CD9260}"/>
                  </a:ext>
                </a:extLst>
              </xdr:cNvPr>
              <xdr:cNvGrpSpPr/>
            </xdr:nvGrpSpPr>
            <xdr:grpSpPr>
              <a:xfrm>
                <a:off x="15001875" y="106064797"/>
                <a:ext cx="953589" cy="1109382"/>
                <a:chOff x="-11112" y="0"/>
                <a:chExt cx="1112519" cy="1371600"/>
              </a:xfrm>
            </xdr:grpSpPr>
            <xdr:sp macro="" textlink="">
              <xdr:nvSpPr>
                <xdr:cNvPr id="1789" name="Rectangle 1788">
                  <a:extLst>
                    <a:ext uri="{FF2B5EF4-FFF2-40B4-BE49-F238E27FC236}">
                      <a16:creationId xmlns:a16="http://schemas.microsoft.com/office/drawing/2014/main" id="{0D0151FB-4B82-4ADF-8684-2D6381506FC7}"/>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790" name="Rectangle 1789">
                  <a:extLst>
                    <a:ext uri="{FF2B5EF4-FFF2-40B4-BE49-F238E27FC236}">
                      <a16:creationId xmlns:a16="http://schemas.microsoft.com/office/drawing/2014/main" id="{8C568561-FCAC-460E-97C7-4F7F7A679958}"/>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791" name="Straight Connector 1790">
                  <a:extLst>
                    <a:ext uri="{FF2B5EF4-FFF2-40B4-BE49-F238E27FC236}">
                      <a16:creationId xmlns:a16="http://schemas.microsoft.com/office/drawing/2014/main" id="{83B5F3CF-22D6-4BE1-95D2-34D501FD3674}"/>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786" name="Thought Bubble: Cloud 1785">
              <a:extLst>
                <a:ext uri="{FF2B5EF4-FFF2-40B4-BE49-F238E27FC236}">
                  <a16:creationId xmlns:a16="http://schemas.microsoft.com/office/drawing/2014/main" id="{DA86887F-D435-4C1D-AA5C-0586CB56A531}"/>
                </a:ext>
              </a:extLst>
            </xdr:cNvPr>
            <xdr:cNvSpPr/>
          </xdr:nvSpPr>
          <xdr:spPr>
            <a:xfrm>
              <a:off x="14921419"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4" name="Group 1613">
            <a:extLst>
              <a:ext uri="{FF2B5EF4-FFF2-40B4-BE49-F238E27FC236}">
                <a16:creationId xmlns:a16="http://schemas.microsoft.com/office/drawing/2014/main" id="{A0159C9D-DBEB-4B22-AA5A-939010C1FE34}"/>
              </a:ext>
            </a:extLst>
          </xdr:cNvPr>
          <xdr:cNvGrpSpPr>
            <a:grpSpLocks noChangeAspect="1"/>
          </xdr:cNvGrpSpPr>
        </xdr:nvGrpSpPr>
        <xdr:grpSpPr>
          <a:xfrm>
            <a:off x="1817843" y="107859616"/>
            <a:ext cx="753916" cy="1968592"/>
            <a:chOff x="13365162" y="104827427"/>
            <a:chExt cx="1308883" cy="3386095"/>
          </a:xfrm>
        </xdr:grpSpPr>
        <xdr:grpSp>
          <xdr:nvGrpSpPr>
            <xdr:cNvPr id="1680" name="Group 1679">
              <a:extLst>
                <a:ext uri="{FF2B5EF4-FFF2-40B4-BE49-F238E27FC236}">
                  <a16:creationId xmlns:a16="http://schemas.microsoft.com/office/drawing/2014/main" id="{3509CA22-5791-4C83-9D1F-758CF1B10810}"/>
                </a:ext>
              </a:extLst>
            </xdr:cNvPr>
            <xdr:cNvGrpSpPr/>
          </xdr:nvGrpSpPr>
          <xdr:grpSpPr>
            <a:xfrm>
              <a:off x="13620749" y="105470322"/>
              <a:ext cx="1053296" cy="2743200"/>
              <a:chOff x="13620749" y="105470322"/>
              <a:chExt cx="1053296" cy="2743200"/>
            </a:xfrm>
          </xdr:grpSpPr>
          <xdr:grpSp>
            <xdr:nvGrpSpPr>
              <xdr:cNvPr id="1682" name="Group 1681">
                <a:extLst>
                  <a:ext uri="{FF2B5EF4-FFF2-40B4-BE49-F238E27FC236}">
                    <a16:creationId xmlns:a16="http://schemas.microsoft.com/office/drawing/2014/main" id="{9399118D-182F-4125-97D1-289942BFF98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778" name="Rectangle: Rounded Corners 1777">
                  <a:extLst>
                    <a:ext uri="{FF2B5EF4-FFF2-40B4-BE49-F238E27FC236}">
                      <a16:creationId xmlns:a16="http://schemas.microsoft.com/office/drawing/2014/main" id="{CD29A9FE-AB0B-47F2-93B8-D0F3F0437D7E}"/>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79" name="Rectangle: Rounded Corners 1778">
                  <a:extLst>
                    <a:ext uri="{FF2B5EF4-FFF2-40B4-BE49-F238E27FC236}">
                      <a16:creationId xmlns:a16="http://schemas.microsoft.com/office/drawing/2014/main" id="{02875C2D-1B7D-4B4A-A486-25802975EF9F}"/>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0" name="Rectangle: Rounded Corners 1779">
                  <a:extLst>
                    <a:ext uri="{FF2B5EF4-FFF2-40B4-BE49-F238E27FC236}">
                      <a16:creationId xmlns:a16="http://schemas.microsoft.com/office/drawing/2014/main" id="{59A588B3-C0AD-426F-8314-C0F1C8EA253D}"/>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1" name="Rectangle: Rounded Corners 1780">
                  <a:extLst>
                    <a:ext uri="{FF2B5EF4-FFF2-40B4-BE49-F238E27FC236}">
                      <a16:creationId xmlns:a16="http://schemas.microsoft.com/office/drawing/2014/main" id="{2E9FF653-74C6-4B5C-9AF7-256A14C4C4DD}"/>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2" name="Rectangle: Rounded Corners 1781">
                  <a:extLst>
                    <a:ext uri="{FF2B5EF4-FFF2-40B4-BE49-F238E27FC236}">
                      <a16:creationId xmlns:a16="http://schemas.microsoft.com/office/drawing/2014/main" id="{BCC02987-030C-4E91-876E-AEAB1DF689F0}"/>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3" name="Rectangle: Rounded Corners 1782">
                  <a:extLst>
                    <a:ext uri="{FF2B5EF4-FFF2-40B4-BE49-F238E27FC236}">
                      <a16:creationId xmlns:a16="http://schemas.microsoft.com/office/drawing/2014/main" id="{5332156D-2F7A-40D5-9EB0-EB06E2586A59}"/>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4" name="Rectangle: Rounded Corners 1783">
                  <a:extLst>
                    <a:ext uri="{FF2B5EF4-FFF2-40B4-BE49-F238E27FC236}">
                      <a16:creationId xmlns:a16="http://schemas.microsoft.com/office/drawing/2014/main" id="{C806E878-6A99-4AC0-8706-0500CFC09ACF}"/>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83" name="Group 1682">
                <a:extLst>
                  <a:ext uri="{FF2B5EF4-FFF2-40B4-BE49-F238E27FC236}">
                    <a16:creationId xmlns:a16="http://schemas.microsoft.com/office/drawing/2014/main" id="{E00B8352-2838-4211-94AE-17AA78B28194}"/>
                  </a:ext>
                </a:extLst>
              </xdr:cNvPr>
              <xdr:cNvGrpSpPr/>
            </xdr:nvGrpSpPr>
            <xdr:grpSpPr>
              <a:xfrm>
                <a:off x="13679805" y="106093372"/>
                <a:ext cx="953589" cy="1109382"/>
                <a:chOff x="0" y="0"/>
                <a:chExt cx="1112520" cy="1371600"/>
              </a:xfrm>
            </xdr:grpSpPr>
            <xdr:sp macro="" textlink="">
              <xdr:nvSpPr>
                <xdr:cNvPr id="1684" name="Rectangle 1683">
                  <a:extLst>
                    <a:ext uri="{FF2B5EF4-FFF2-40B4-BE49-F238E27FC236}">
                      <a16:creationId xmlns:a16="http://schemas.microsoft.com/office/drawing/2014/main" id="{5DCE77C9-A866-456B-BBDF-37C1EC2BDA3C}"/>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85" name="Rectangle 1684">
                  <a:extLst>
                    <a:ext uri="{FF2B5EF4-FFF2-40B4-BE49-F238E27FC236}">
                      <a16:creationId xmlns:a16="http://schemas.microsoft.com/office/drawing/2014/main" id="{188231D2-520C-4B15-A22F-DE19A6424D9B}"/>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777" name="Straight Connector 1776">
                  <a:extLst>
                    <a:ext uri="{FF2B5EF4-FFF2-40B4-BE49-F238E27FC236}">
                      <a16:creationId xmlns:a16="http://schemas.microsoft.com/office/drawing/2014/main" id="{3E9FB6C2-D345-4EF2-9FFD-CFB9D4295B4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81" name="Thought Bubble: Cloud 1680">
              <a:extLst>
                <a:ext uri="{FF2B5EF4-FFF2-40B4-BE49-F238E27FC236}">
                  <a16:creationId xmlns:a16="http://schemas.microsoft.com/office/drawing/2014/main" id="{0A6561DB-5CE2-4826-871E-5F7715587F78}"/>
                </a:ext>
              </a:extLst>
            </xdr:cNvPr>
            <xdr:cNvSpPr/>
          </xdr:nvSpPr>
          <xdr:spPr>
            <a:xfrm flipH="1">
              <a:off x="13365162" y="104827427"/>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5" name="Group 1614">
            <a:extLst>
              <a:ext uri="{FF2B5EF4-FFF2-40B4-BE49-F238E27FC236}">
                <a16:creationId xmlns:a16="http://schemas.microsoft.com/office/drawing/2014/main" id="{FD3F93A3-EDE9-46CA-BB62-E1A536516FA6}"/>
              </a:ext>
            </a:extLst>
          </xdr:cNvPr>
          <xdr:cNvGrpSpPr>
            <a:grpSpLocks noChangeAspect="1"/>
          </xdr:cNvGrpSpPr>
        </xdr:nvGrpSpPr>
        <xdr:grpSpPr>
          <a:xfrm>
            <a:off x="295784" y="107882306"/>
            <a:ext cx="674825" cy="1999079"/>
            <a:chOff x="13527313" y="104774987"/>
            <a:chExt cx="1171575" cy="3438535"/>
          </a:xfrm>
        </xdr:grpSpPr>
        <xdr:grpSp>
          <xdr:nvGrpSpPr>
            <xdr:cNvPr id="1666" name="Group 1665">
              <a:extLst>
                <a:ext uri="{FF2B5EF4-FFF2-40B4-BE49-F238E27FC236}">
                  <a16:creationId xmlns:a16="http://schemas.microsoft.com/office/drawing/2014/main" id="{CE337022-86C5-4E04-BC00-4E79A175D108}"/>
                </a:ext>
              </a:extLst>
            </xdr:cNvPr>
            <xdr:cNvGrpSpPr/>
          </xdr:nvGrpSpPr>
          <xdr:grpSpPr>
            <a:xfrm>
              <a:off x="13620749" y="105470322"/>
              <a:ext cx="1053296" cy="2743200"/>
              <a:chOff x="13620749" y="105470322"/>
              <a:chExt cx="1053296" cy="2743200"/>
            </a:xfrm>
          </xdr:grpSpPr>
          <xdr:grpSp>
            <xdr:nvGrpSpPr>
              <xdr:cNvPr id="1668" name="Group 1667">
                <a:extLst>
                  <a:ext uri="{FF2B5EF4-FFF2-40B4-BE49-F238E27FC236}">
                    <a16:creationId xmlns:a16="http://schemas.microsoft.com/office/drawing/2014/main" id="{C1FD6D12-8515-4B45-A7F4-FA6B5FB1DC18}"/>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673" name="Rectangle: Rounded Corners 1672">
                  <a:extLst>
                    <a:ext uri="{FF2B5EF4-FFF2-40B4-BE49-F238E27FC236}">
                      <a16:creationId xmlns:a16="http://schemas.microsoft.com/office/drawing/2014/main" id="{B7E7C72A-3218-4171-9AA6-733C10BDFB39}"/>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4" name="Rectangle: Rounded Corners 1673">
                  <a:extLst>
                    <a:ext uri="{FF2B5EF4-FFF2-40B4-BE49-F238E27FC236}">
                      <a16:creationId xmlns:a16="http://schemas.microsoft.com/office/drawing/2014/main" id="{3457D797-FFC5-4C52-888F-5B18EE14DCE0}"/>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5" name="Rectangle: Rounded Corners 1674">
                  <a:extLst>
                    <a:ext uri="{FF2B5EF4-FFF2-40B4-BE49-F238E27FC236}">
                      <a16:creationId xmlns:a16="http://schemas.microsoft.com/office/drawing/2014/main" id="{6D62B2DF-C3EA-4848-A457-D0B48012EFA3}"/>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6" name="Rectangle: Rounded Corners 1675">
                  <a:extLst>
                    <a:ext uri="{FF2B5EF4-FFF2-40B4-BE49-F238E27FC236}">
                      <a16:creationId xmlns:a16="http://schemas.microsoft.com/office/drawing/2014/main" id="{4D29175D-114A-49DB-8A06-8185E02BE4AE}"/>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7" name="Rectangle: Rounded Corners 1676">
                  <a:extLst>
                    <a:ext uri="{FF2B5EF4-FFF2-40B4-BE49-F238E27FC236}">
                      <a16:creationId xmlns:a16="http://schemas.microsoft.com/office/drawing/2014/main" id="{6BEEFFF9-45AD-4370-9989-3A179B494D50}"/>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8" name="Rectangle: Rounded Corners 1677">
                  <a:extLst>
                    <a:ext uri="{FF2B5EF4-FFF2-40B4-BE49-F238E27FC236}">
                      <a16:creationId xmlns:a16="http://schemas.microsoft.com/office/drawing/2014/main" id="{5BE12F00-BB8C-436C-9B0C-C1560A03E614}"/>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9" name="Rectangle: Rounded Corners 1678">
                  <a:extLst>
                    <a:ext uri="{FF2B5EF4-FFF2-40B4-BE49-F238E27FC236}">
                      <a16:creationId xmlns:a16="http://schemas.microsoft.com/office/drawing/2014/main" id="{F0312301-7BFA-4137-A2A5-140262329556}"/>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69" name="Group 1668">
                <a:extLst>
                  <a:ext uri="{FF2B5EF4-FFF2-40B4-BE49-F238E27FC236}">
                    <a16:creationId xmlns:a16="http://schemas.microsoft.com/office/drawing/2014/main" id="{A60DE2C1-F5BC-4BD4-9CC7-923032CDE50F}"/>
                  </a:ext>
                </a:extLst>
              </xdr:cNvPr>
              <xdr:cNvGrpSpPr/>
            </xdr:nvGrpSpPr>
            <xdr:grpSpPr>
              <a:xfrm>
                <a:off x="13679805" y="106093372"/>
                <a:ext cx="953589" cy="1109382"/>
                <a:chOff x="0" y="0"/>
                <a:chExt cx="1112520" cy="1371600"/>
              </a:xfrm>
            </xdr:grpSpPr>
            <xdr:sp macro="" textlink="">
              <xdr:nvSpPr>
                <xdr:cNvPr id="1670" name="Rectangle 1669">
                  <a:extLst>
                    <a:ext uri="{FF2B5EF4-FFF2-40B4-BE49-F238E27FC236}">
                      <a16:creationId xmlns:a16="http://schemas.microsoft.com/office/drawing/2014/main" id="{A4929323-9363-43A2-AF0E-D08E1CF869E6}"/>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71" name="Rectangle 1670">
                  <a:extLst>
                    <a:ext uri="{FF2B5EF4-FFF2-40B4-BE49-F238E27FC236}">
                      <a16:creationId xmlns:a16="http://schemas.microsoft.com/office/drawing/2014/main" id="{5D672E13-90DF-4249-8ADC-9C8F54F59BA7}"/>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72" name="Straight Connector 1671">
                  <a:extLst>
                    <a:ext uri="{FF2B5EF4-FFF2-40B4-BE49-F238E27FC236}">
                      <a16:creationId xmlns:a16="http://schemas.microsoft.com/office/drawing/2014/main" id="{2F1A1691-2793-4D68-AE30-0C2DAEACD422}"/>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67" name="Thought Bubble: Cloud 1666">
              <a:extLst>
                <a:ext uri="{FF2B5EF4-FFF2-40B4-BE49-F238E27FC236}">
                  <a16:creationId xmlns:a16="http://schemas.microsoft.com/office/drawing/2014/main" id="{40FC3C8F-D382-4698-8596-B690C122FC0E}"/>
                </a:ext>
              </a:extLst>
            </xdr:cNvPr>
            <xdr:cNvSpPr/>
          </xdr:nvSpPr>
          <xdr:spPr>
            <a:xfrm flipH="1">
              <a:off x="13527313" y="104774987"/>
              <a:ext cx="1171575"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6" name="Group 1615">
            <a:extLst>
              <a:ext uri="{FF2B5EF4-FFF2-40B4-BE49-F238E27FC236}">
                <a16:creationId xmlns:a16="http://schemas.microsoft.com/office/drawing/2014/main" id="{B75C70FA-FF27-4C59-8F0D-996CA1ED1FAD}"/>
              </a:ext>
            </a:extLst>
          </xdr:cNvPr>
          <xdr:cNvGrpSpPr>
            <a:grpSpLocks noChangeAspect="1"/>
          </xdr:cNvGrpSpPr>
        </xdr:nvGrpSpPr>
        <xdr:grpSpPr>
          <a:xfrm>
            <a:off x="1037033" y="107867116"/>
            <a:ext cx="719366" cy="1999072"/>
            <a:chOff x="13425142" y="104774999"/>
            <a:chExt cx="1248903" cy="3438523"/>
          </a:xfrm>
        </xdr:grpSpPr>
        <xdr:grpSp>
          <xdr:nvGrpSpPr>
            <xdr:cNvPr id="1635" name="Group 1634">
              <a:extLst>
                <a:ext uri="{FF2B5EF4-FFF2-40B4-BE49-F238E27FC236}">
                  <a16:creationId xmlns:a16="http://schemas.microsoft.com/office/drawing/2014/main" id="{C479CBB2-8457-43F5-8B2F-F410835ABB55}"/>
                </a:ext>
              </a:extLst>
            </xdr:cNvPr>
            <xdr:cNvGrpSpPr/>
          </xdr:nvGrpSpPr>
          <xdr:grpSpPr>
            <a:xfrm>
              <a:off x="13620749" y="105470322"/>
              <a:ext cx="1053296" cy="2743200"/>
              <a:chOff x="13620749" y="105470322"/>
              <a:chExt cx="1053296" cy="2743200"/>
            </a:xfrm>
          </xdr:grpSpPr>
          <xdr:grpSp>
            <xdr:nvGrpSpPr>
              <xdr:cNvPr id="1637" name="Group 1636">
                <a:extLst>
                  <a:ext uri="{FF2B5EF4-FFF2-40B4-BE49-F238E27FC236}">
                    <a16:creationId xmlns:a16="http://schemas.microsoft.com/office/drawing/2014/main" id="{EFB88303-C9DD-4FA4-92C2-A56207652502}"/>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659" name="Rectangle: Rounded Corners 1658">
                  <a:extLst>
                    <a:ext uri="{FF2B5EF4-FFF2-40B4-BE49-F238E27FC236}">
                      <a16:creationId xmlns:a16="http://schemas.microsoft.com/office/drawing/2014/main" id="{A8B05539-0952-4D7A-A2DC-7543CC502513}"/>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0" name="Rectangle: Rounded Corners 1659">
                  <a:extLst>
                    <a:ext uri="{FF2B5EF4-FFF2-40B4-BE49-F238E27FC236}">
                      <a16:creationId xmlns:a16="http://schemas.microsoft.com/office/drawing/2014/main" id="{8C7F8E13-56AD-4911-9AA8-73B936DEE468}"/>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1" name="Rectangle: Rounded Corners 1660">
                  <a:extLst>
                    <a:ext uri="{FF2B5EF4-FFF2-40B4-BE49-F238E27FC236}">
                      <a16:creationId xmlns:a16="http://schemas.microsoft.com/office/drawing/2014/main" id="{48F0B704-99F4-4D6C-99CF-B6ED5E0300FE}"/>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2" name="Rectangle: Rounded Corners 1661">
                  <a:extLst>
                    <a:ext uri="{FF2B5EF4-FFF2-40B4-BE49-F238E27FC236}">
                      <a16:creationId xmlns:a16="http://schemas.microsoft.com/office/drawing/2014/main" id="{6D747576-69BA-4910-8097-8BEE3D3B94DC}"/>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3" name="Rectangle: Rounded Corners 1662">
                  <a:extLst>
                    <a:ext uri="{FF2B5EF4-FFF2-40B4-BE49-F238E27FC236}">
                      <a16:creationId xmlns:a16="http://schemas.microsoft.com/office/drawing/2014/main" id="{C90C2EBD-29E9-410D-8919-038473238A41}"/>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4" name="Rectangle: Rounded Corners 1663">
                  <a:extLst>
                    <a:ext uri="{FF2B5EF4-FFF2-40B4-BE49-F238E27FC236}">
                      <a16:creationId xmlns:a16="http://schemas.microsoft.com/office/drawing/2014/main" id="{680C91C1-BE0A-4DA2-BF4A-BB0D0A42D2EB}"/>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5" name="Rectangle: Rounded Corners 1664">
                  <a:extLst>
                    <a:ext uri="{FF2B5EF4-FFF2-40B4-BE49-F238E27FC236}">
                      <a16:creationId xmlns:a16="http://schemas.microsoft.com/office/drawing/2014/main" id="{25D45D27-7D96-4865-A679-F6DD8B782D61}"/>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38" name="Group 1637">
                <a:extLst>
                  <a:ext uri="{FF2B5EF4-FFF2-40B4-BE49-F238E27FC236}">
                    <a16:creationId xmlns:a16="http://schemas.microsoft.com/office/drawing/2014/main" id="{1F5D5092-1035-4C09-85B7-B4D4A93BCDDF}"/>
                  </a:ext>
                </a:extLst>
              </xdr:cNvPr>
              <xdr:cNvGrpSpPr/>
            </xdr:nvGrpSpPr>
            <xdr:grpSpPr>
              <a:xfrm>
                <a:off x="13679805" y="106093372"/>
                <a:ext cx="953589" cy="1109382"/>
                <a:chOff x="0" y="0"/>
                <a:chExt cx="1112520" cy="1371600"/>
              </a:xfrm>
            </xdr:grpSpPr>
            <xdr:sp macro="" textlink="">
              <xdr:nvSpPr>
                <xdr:cNvPr id="1656" name="Rectangle 1655">
                  <a:extLst>
                    <a:ext uri="{FF2B5EF4-FFF2-40B4-BE49-F238E27FC236}">
                      <a16:creationId xmlns:a16="http://schemas.microsoft.com/office/drawing/2014/main" id="{98778764-EF3C-4EF6-90DA-4F4F95B5946A}"/>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57" name="Rectangle 1656">
                  <a:extLst>
                    <a:ext uri="{FF2B5EF4-FFF2-40B4-BE49-F238E27FC236}">
                      <a16:creationId xmlns:a16="http://schemas.microsoft.com/office/drawing/2014/main" id="{A47E3E11-D326-4276-A400-45402F84DF61}"/>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58" name="Straight Connector 1657">
                  <a:extLst>
                    <a:ext uri="{FF2B5EF4-FFF2-40B4-BE49-F238E27FC236}">
                      <a16:creationId xmlns:a16="http://schemas.microsoft.com/office/drawing/2014/main" id="{FA7BED96-6E22-4260-9DAF-E0FA93819605}"/>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36" name="Thought Bubble: Cloud 1635">
              <a:extLst>
                <a:ext uri="{FF2B5EF4-FFF2-40B4-BE49-F238E27FC236}">
                  <a16:creationId xmlns:a16="http://schemas.microsoft.com/office/drawing/2014/main" id="{7F895885-FA00-419B-B1F8-1120795DF363}"/>
                </a:ext>
              </a:extLst>
            </xdr:cNvPr>
            <xdr:cNvSpPr/>
          </xdr:nvSpPr>
          <xdr:spPr>
            <a:xfrm flipH="1">
              <a:off x="13425142" y="104774999"/>
              <a:ext cx="1171577"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7" name="Group 1616">
            <a:extLst>
              <a:ext uri="{FF2B5EF4-FFF2-40B4-BE49-F238E27FC236}">
                <a16:creationId xmlns:a16="http://schemas.microsoft.com/office/drawing/2014/main" id="{D7AD57AE-C5D0-47F8-B631-E5365D4181F8}"/>
              </a:ext>
            </a:extLst>
          </xdr:cNvPr>
          <xdr:cNvGrpSpPr>
            <a:grpSpLocks noChangeAspect="1"/>
          </xdr:cNvGrpSpPr>
        </xdr:nvGrpSpPr>
        <xdr:grpSpPr>
          <a:xfrm>
            <a:off x="4449782" y="107882313"/>
            <a:ext cx="733342" cy="1982459"/>
            <a:chOff x="14944724" y="104774999"/>
            <a:chExt cx="1273165" cy="3409948"/>
          </a:xfrm>
        </xdr:grpSpPr>
        <xdr:grpSp>
          <xdr:nvGrpSpPr>
            <xdr:cNvPr id="1618" name="Group 1617">
              <a:extLst>
                <a:ext uri="{FF2B5EF4-FFF2-40B4-BE49-F238E27FC236}">
                  <a16:creationId xmlns:a16="http://schemas.microsoft.com/office/drawing/2014/main" id="{740E9A82-3F0D-42AF-9755-41FEC57F0DF7}"/>
                </a:ext>
              </a:extLst>
            </xdr:cNvPr>
            <xdr:cNvGrpSpPr/>
          </xdr:nvGrpSpPr>
          <xdr:grpSpPr>
            <a:xfrm>
              <a:off x="14944724" y="105441747"/>
              <a:ext cx="1053296" cy="2743200"/>
              <a:chOff x="14944724" y="105441747"/>
              <a:chExt cx="1053296" cy="2743200"/>
            </a:xfrm>
          </xdr:grpSpPr>
          <xdr:grpSp>
            <xdr:nvGrpSpPr>
              <xdr:cNvPr id="1620" name="Group 1619">
                <a:extLst>
                  <a:ext uri="{FF2B5EF4-FFF2-40B4-BE49-F238E27FC236}">
                    <a16:creationId xmlns:a16="http://schemas.microsoft.com/office/drawing/2014/main" id="{F0D7B53B-CED1-4FEA-BA25-6005351E1FC3}"/>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625" name="Rectangle: Rounded Corners 1624">
                  <a:extLst>
                    <a:ext uri="{FF2B5EF4-FFF2-40B4-BE49-F238E27FC236}">
                      <a16:creationId xmlns:a16="http://schemas.microsoft.com/office/drawing/2014/main" id="{4CD8311A-4D3D-4427-936E-CE55A004FAB2}"/>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6" name="Rectangle: Rounded Corners 1625">
                  <a:extLst>
                    <a:ext uri="{FF2B5EF4-FFF2-40B4-BE49-F238E27FC236}">
                      <a16:creationId xmlns:a16="http://schemas.microsoft.com/office/drawing/2014/main" id="{92C23A47-8750-4258-977C-10AE0A7EA0F7}"/>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7" name="Rectangle: Rounded Corners 1626">
                  <a:extLst>
                    <a:ext uri="{FF2B5EF4-FFF2-40B4-BE49-F238E27FC236}">
                      <a16:creationId xmlns:a16="http://schemas.microsoft.com/office/drawing/2014/main" id="{C63BD84C-5E2E-44B6-8AE6-FB26CB0AA349}"/>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8" name="Rectangle: Rounded Corners 1627">
                  <a:extLst>
                    <a:ext uri="{FF2B5EF4-FFF2-40B4-BE49-F238E27FC236}">
                      <a16:creationId xmlns:a16="http://schemas.microsoft.com/office/drawing/2014/main" id="{562178B7-28B3-47C5-81F2-B691ACB4DEC0}"/>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9" name="Rectangle: Rounded Corners 1628">
                  <a:extLst>
                    <a:ext uri="{FF2B5EF4-FFF2-40B4-BE49-F238E27FC236}">
                      <a16:creationId xmlns:a16="http://schemas.microsoft.com/office/drawing/2014/main" id="{0282C2F2-D082-41BE-84BA-413B78557D98}"/>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30" name="Rectangle: Rounded Corners 1629">
                  <a:extLst>
                    <a:ext uri="{FF2B5EF4-FFF2-40B4-BE49-F238E27FC236}">
                      <a16:creationId xmlns:a16="http://schemas.microsoft.com/office/drawing/2014/main" id="{768EBFB6-FACB-4879-B35C-ACEE3AD1BF9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34" name="Rectangle: Rounded Corners 1633">
                  <a:extLst>
                    <a:ext uri="{FF2B5EF4-FFF2-40B4-BE49-F238E27FC236}">
                      <a16:creationId xmlns:a16="http://schemas.microsoft.com/office/drawing/2014/main" id="{76D62148-40C0-49C4-8C04-E4E62F698776}"/>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21" name="Group 1620">
                <a:extLst>
                  <a:ext uri="{FF2B5EF4-FFF2-40B4-BE49-F238E27FC236}">
                    <a16:creationId xmlns:a16="http://schemas.microsoft.com/office/drawing/2014/main" id="{5298CEEC-DF99-47AD-B62F-C19753970CDF}"/>
                  </a:ext>
                </a:extLst>
              </xdr:cNvPr>
              <xdr:cNvGrpSpPr/>
            </xdr:nvGrpSpPr>
            <xdr:grpSpPr>
              <a:xfrm>
                <a:off x="15001875" y="106064797"/>
                <a:ext cx="953589" cy="1109382"/>
                <a:chOff x="-11112" y="0"/>
                <a:chExt cx="1112519" cy="1371600"/>
              </a:xfrm>
            </xdr:grpSpPr>
            <xdr:sp macro="" textlink="">
              <xdr:nvSpPr>
                <xdr:cNvPr id="1622" name="Rectangle 1621">
                  <a:extLst>
                    <a:ext uri="{FF2B5EF4-FFF2-40B4-BE49-F238E27FC236}">
                      <a16:creationId xmlns:a16="http://schemas.microsoft.com/office/drawing/2014/main" id="{B09711C6-A443-4AE5-BD68-680F3B928A30}"/>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23" name="Rectangle 1622">
                  <a:extLst>
                    <a:ext uri="{FF2B5EF4-FFF2-40B4-BE49-F238E27FC236}">
                      <a16:creationId xmlns:a16="http://schemas.microsoft.com/office/drawing/2014/main" id="{D1FCA10E-615A-4274-B395-4AA7DD7CF244}"/>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24" name="Straight Connector 1623">
                  <a:extLst>
                    <a:ext uri="{FF2B5EF4-FFF2-40B4-BE49-F238E27FC236}">
                      <a16:creationId xmlns:a16="http://schemas.microsoft.com/office/drawing/2014/main" id="{CD24917F-3BFE-4051-B5CB-63BF93D3ED08}"/>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19" name="Thought Bubble: Cloud 1618">
              <a:extLst>
                <a:ext uri="{FF2B5EF4-FFF2-40B4-BE49-F238E27FC236}">
                  <a16:creationId xmlns:a16="http://schemas.microsoft.com/office/drawing/2014/main" id="{8A2AEFED-2658-439A-9DFF-4127038327D1}"/>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0</xdr:col>
      <xdr:colOff>106680</xdr:colOff>
      <xdr:row>544</xdr:row>
      <xdr:rowOff>83820</xdr:rowOff>
    </xdr:from>
    <xdr:to>
      <xdr:col>13</xdr:col>
      <xdr:colOff>30480</xdr:colOff>
      <xdr:row>548</xdr:row>
      <xdr:rowOff>22860</xdr:rowOff>
    </xdr:to>
    <xdr:sp macro="" textlink="">
      <xdr:nvSpPr>
        <xdr:cNvPr id="2277" name="psychosocial reduction">
          <a:extLst>
            <a:ext uri="{FF2B5EF4-FFF2-40B4-BE49-F238E27FC236}">
              <a16:creationId xmlns:a16="http://schemas.microsoft.com/office/drawing/2014/main" id="{0D5301D2-4498-49C8-AD4A-9DDEA3B55CB0}"/>
            </a:ext>
          </a:extLst>
        </xdr:cNvPr>
        <xdr:cNvSpPr txBox="1"/>
      </xdr:nvSpPr>
      <xdr:spPr>
        <a:xfrm>
          <a:off x="106680" y="99982020"/>
          <a:ext cx="5989320" cy="640080"/>
        </a:xfrm>
        <a:prstGeom prst="rect">
          <a:avLst/>
        </a:prstGeom>
        <a:solidFill>
          <a:srgbClr val="3C1E5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18288"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Are you in so much </a:t>
          </a:r>
          <a:r>
            <a:rPr lang="en-US" sz="1200" spc="1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that you can't relate to the </a:t>
          </a:r>
          <a:r>
            <a:rPr lang="en-US" sz="1200" spc="1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in others different from you</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The </a:t>
          </a:r>
          <a:r>
            <a:rPr lang="en-US" sz="1200" b="1"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more</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you oppose another's need, the </a:t>
          </a:r>
          <a:r>
            <a:rPr lang="en-US" sz="1200" b="1"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more</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a:t>
          </a:r>
          <a:r>
            <a:rPr lang="en-US" sz="120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you perpetuate. Theirs and your own. The other side is </a:t>
          </a:r>
          <a:r>
            <a:rPr lang="en-US" sz="1200"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not</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the enemy. Unresolved needs are your true foe.</a:t>
          </a:r>
          <a:endParaRPr lang="en-US" sz="14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53340</xdr:colOff>
      <xdr:row>507</xdr:row>
      <xdr:rowOff>89498</xdr:rowOff>
    </xdr:from>
    <xdr:to>
      <xdr:col>13</xdr:col>
      <xdr:colOff>7620</xdr:colOff>
      <xdr:row>544</xdr:row>
      <xdr:rowOff>5678</xdr:rowOff>
    </xdr:to>
    <xdr:sp macro="" textlink="">
      <xdr:nvSpPr>
        <xdr:cNvPr id="2294" name="TextBox 2293">
          <a:extLst>
            <a:ext uri="{FF2B5EF4-FFF2-40B4-BE49-F238E27FC236}">
              <a16:creationId xmlns:a16="http://schemas.microsoft.com/office/drawing/2014/main" id="{7B88E9B9-8228-4431-82AD-053B68D4C2D7}"/>
            </a:ext>
          </a:extLst>
        </xdr:cNvPr>
        <xdr:cNvSpPr txBox="1"/>
      </xdr:nvSpPr>
      <xdr:spPr>
        <a:xfrm>
          <a:off x="3147060" y="102067958"/>
          <a:ext cx="2926080" cy="6400800"/>
        </a:xfrm>
        <a:prstGeom prst="rect">
          <a:avLst/>
        </a:prstGeom>
        <a:solidFill>
          <a:srgbClr val="FFFF00">
            <a:alpha val="67000"/>
          </a:srgb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spcAft>
              <a:spcPts val="600"/>
            </a:spcAft>
          </a:pPr>
          <a:r>
            <a:rPr lang="en-US" sz="1400" b="1" baseline="0">
              <a:latin typeface="Tahoma" panose="020B0604030504040204" pitchFamily="34" charset="0"/>
              <a:ea typeface="Tahoma" panose="020B0604030504040204" pitchFamily="34" charset="0"/>
              <a:cs typeface="Tahoma" panose="020B0604030504040204" pitchFamily="34" charset="0"/>
            </a:rPr>
            <a:t>IF </a:t>
          </a:r>
          <a:r>
            <a:rPr lang="en-US" sz="1400" b="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DEEP-ORIENTED</a:t>
          </a:r>
          <a:r>
            <a:rPr lang="en-US" sz="1400" b="1" baseline="0">
              <a:latin typeface="Tahoma" panose="020B0604030504040204" pitchFamily="34" charset="0"/>
              <a:ea typeface="Tahoma" panose="020B0604030504040204" pitchFamily="34" charset="0"/>
              <a:cs typeface="Tahoma" panose="020B0604030504040204" pitchFamily="34" charset="0"/>
            </a:rPr>
            <a:t> ON THE POLITICAL </a:t>
          </a:r>
          <a:r>
            <a:rPr lang="en-US" sz="1400" b="1" i="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RIGHT</a:t>
          </a:r>
          <a:r>
            <a:rPr lang="en-US" sz="1400" b="1" baseline="0">
              <a:latin typeface="Tahoma" panose="020B0604030504040204" pitchFamily="34" charset="0"/>
              <a:ea typeface="Tahoma" panose="020B0604030504040204" pitchFamily="34" charset="0"/>
              <a:cs typeface="Tahoma" panose="020B0604030504040204" pitchFamily="34" charset="0"/>
            </a:rPr>
            <a:t>, LISTEN TO THE </a:t>
          </a:r>
          <a:r>
            <a:rPr lang="en-US" sz="1400" b="1" spc="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WIDE-ORIENTED</a:t>
          </a:r>
        </a:p>
        <a:p>
          <a:pPr lvl="0">
            <a:spcBef>
              <a:spcPts val="900"/>
            </a:spcBef>
            <a:spcAft>
              <a:spcPts val="900"/>
            </a:spcAft>
          </a:pPr>
          <a:r>
            <a:rPr lang="en-US" sz="1200" baseline="0">
              <a:latin typeface="Arial Black" panose="020B0A04020102020204" pitchFamily="34" charset="0"/>
              <a:ea typeface="Tahoma" panose="020B0604030504040204" pitchFamily="34" charset="0"/>
              <a:cs typeface="Tahoma" panose="020B0604030504040204" pitchFamily="34" charset="0"/>
            </a:rPr>
            <a:t>Can you feel their </a:t>
          </a:r>
          <a:r>
            <a:rPr lang="en-US" sz="1200" baseline="0">
              <a:ln>
                <a:solidFill>
                  <a:srgbClr val="FFFF00"/>
                </a:solidFill>
              </a:ln>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200" baseline="0">
              <a:latin typeface="Arial Black" panose="020B0A04020102020204" pitchFamily="34" charset="0"/>
              <a:ea typeface="Tahoma" panose="020B0604030504040204" pitchFamily="34" charset="0"/>
              <a:cs typeface="Tahoma" panose="020B0604030504040204" pitchFamily="34" charset="0"/>
            </a:rPr>
            <a:t> without insisting they feel yours first?</a:t>
          </a:r>
        </a:p>
        <a:p>
          <a:pPr>
            <a:spcBef>
              <a:spcPts val="0"/>
            </a:spcBef>
            <a:spcAft>
              <a:spcPts val="1200"/>
            </a:spcAft>
          </a:pPr>
          <a:r>
            <a:rPr lang="en-US" sz="1400" baseline="0">
              <a:latin typeface="Tahoma" panose="020B0604030504040204" pitchFamily="34" charset="0"/>
              <a:ea typeface="Tahoma" panose="020B0604030504040204" pitchFamily="34" charset="0"/>
              <a:cs typeface="Tahoma" panose="020B0604030504040204" pitchFamily="34" charset="0"/>
            </a:rPr>
            <a:t>Their complaint of </a:t>
          </a:r>
          <a:r>
            <a:rPr lang="en-US" sz="14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systemic</a:t>
          </a:r>
          <a:r>
            <a:rPr lang="en-US" sz="1400" baseline="0">
              <a:latin typeface="Tahoma" panose="020B0604030504040204" pitchFamily="34" charset="0"/>
              <a:ea typeface="Tahoma" panose="020B0604030504040204" pitchFamily="34" charset="0"/>
              <a:cs typeface="Tahoma" panose="020B0604030504040204" pitchFamily="34" charset="0"/>
            </a:rPr>
            <a:t> </a:t>
          </a:r>
          <a:r>
            <a:rPr lang="en-US" sz="1400" b="1" baseline="0">
              <a:solidFill>
                <a:srgbClr val="0070C0"/>
              </a:solidFill>
              <a:latin typeface="Tahoma" panose="020B0604030504040204" pitchFamily="34" charset="0"/>
              <a:ea typeface="Tahoma" panose="020B0604030504040204" pitchFamily="34" charset="0"/>
              <a:cs typeface="Tahoma" panose="020B0604030504040204" pitchFamily="34" charset="0"/>
            </a:rPr>
            <a:t>oppression</a:t>
          </a:r>
          <a:r>
            <a:rPr lang="en-US" sz="1400" baseline="0">
              <a:latin typeface="Tahoma" panose="020B0604030504040204" pitchFamily="34" charset="0"/>
              <a:ea typeface="Tahoma" panose="020B0604030504040204" pitchFamily="34" charset="0"/>
              <a:cs typeface="Tahoma" panose="020B0604030504040204" pitchFamily="34" charset="0"/>
            </a:rPr>
            <a:t> is painfully real. </a:t>
          </a:r>
        </a:p>
        <a:p>
          <a:r>
            <a:rPr lang="en-US" sz="1100" baseline="0">
              <a:latin typeface="Tahoma" panose="020B0604030504040204" pitchFamily="34" charset="0"/>
              <a:ea typeface="Tahoma" panose="020B0604030504040204" pitchFamily="34" charset="0"/>
              <a:cs typeface="Tahoma" panose="020B0604030504040204" pitchFamily="34" charset="0"/>
            </a:rPr>
            <a:t>They struggle to warn you of </a:t>
          </a:r>
          <a:r>
            <a:rPr lang="en-US" sz="11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recurring</a:t>
          </a:r>
          <a:r>
            <a:rPr lang="en-US" sz="110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 </a:t>
          </a:r>
          <a:r>
            <a:rPr lang="en-US" sz="11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trauma</a:t>
          </a:r>
          <a:r>
            <a:rPr lang="en-US" sz="1100" baseline="0">
              <a:latin typeface="Tahoma" panose="020B0604030504040204" pitchFamily="34" charset="0"/>
              <a:ea typeface="Tahoma" panose="020B0604030504040204" pitchFamily="34" charset="0"/>
              <a:cs typeface="Tahoma" panose="020B0604030504040204" pitchFamily="34" charset="0"/>
            </a:rPr>
            <a:t> they endure from violent forms of recurring social exclusion for being different, disadvantaged, dejected. </a:t>
          </a:r>
        </a:p>
        <a:p>
          <a:r>
            <a:rPr lang="en-US" sz="1100" baseline="0">
              <a:solidFill>
                <a:schemeClr val="dk1"/>
              </a:solidFill>
              <a:effectLst>
                <a:glow rad="38100">
                  <a:srgbClr val="00B050"/>
                </a:glow>
              </a:effectLst>
              <a:latin typeface="Tahoma" panose="020B0604030504040204" pitchFamily="34" charset="0"/>
              <a:ea typeface="Tahoma" panose="020B0604030504040204" pitchFamily="34" charset="0"/>
              <a:cs typeface="Tahoma" panose="020B0604030504040204" pitchFamily="34" charset="0"/>
            </a:rPr>
            <a:t>They invite you to be part of the solution, </a:t>
          </a:r>
          <a:r>
            <a:rPr lang="en-US" sz="1100" baseline="0">
              <a:solidFill>
                <a:schemeClr val="dk1"/>
              </a:solidFill>
              <a:effectLst>
                <a:glow rad="38100">
                  <a:srgbClr val="FFFF00"/>
                </a:glow>
              </a:effectLst>
              <a:latin typeface="Tahoma" panose="020B0604030504040204" pitchFamily="34" charset="0"/>
              <a:ea typeface="Tahoma" panose="020B0604030504040204" pitchFamily="34" charset="0"/>
              <a:cs typeface="Tahoma" panose="020B0604030504040204" pitchFamily="34" charset="0"/>
            </a:rPr>
            <a:t>and not complicit with the problem</a:t>
          </a:r>
          <a:r>
            <a:rPr lang="en-US" sz="1100" baseline="0">
              <a:latin typeface="Tahoma" panose="020B0604030504040204" pitchFamily="34" charset="0"/>
              <a:ea typeface="Tahoma" panose="020B0604030504040204" pitchFamily="34" charset="0"/>
              <a:cs typeface="Tahoma" panose="020B0604030504040204" pitchFamily="34" charset="0"/>
            </a:rPr>
            <a:t>.</a:t>
          </a:r>
        </a:p>
        <a:p>
          <a:endParaRPr lang="en-US" sz="1200" baseline="0">
            <a:latin typeface="Tahoma" panose="020B0604030504040204" pitchFamily="34" charset="0"/>
            <a:ea typeface="Tahoma" panose="020B0604030504040204" pitchFamily="34" charset="0"/>
            <a:cs typeface="Tahoma" panose="020B0604030504040204" pitchFamily="34" charset="0"/>
          </a:endParaRPr>
        </a:p>
        <a:p>
          <a:r>
            <a:rPr lang="en-US" sz="1800" baseline="0">
              <a:latin typeface="Tahoma" panose="020B0604030504040204" pitchFamily="34" charset="0"/>
              <a:ea typeface="Tahoma" panose="020B0604030504040204" pitchFamily="34" charset="0"/>
              <a:cs typeface="Tahoma" panose="020B0604030504040204" pitchFamily="34" charset="0"/>
            </a:rPr>
            <a:t>They must </a:t>
          </a:r>
          <a:r>
            <a:rPr lang="en-US" sz="1800" b="1" baseline="0">
              <a:solidFill>
                <a:srgbClr val="0070C0"/>
              </a:solidFill>
              <a:latin typeface="Tahoma" panose="020B0604030504040204" pitchFamily="34" charset="0"/>
              <a:ea typeface="Tahoma" panose="020B0604030504040204" pitchFamily="34" charset="0"/>
              <a:cs typeface="Tahoma" panose="020B0604030504040204" pitchFamily="34" charset="0"/>
            </a:rPr>
            <a:t>relieve</a:t>
          </a:r>
          <a:r>
            <a:rPr lang="en-US" sz="1800" baseline="0">
              <a:latin typeface="Tahoma" panose="020B0604030504040204" pitchFamily="34" charset="0"/>
              <a:ea typeface="Tahoma" panose="020B0604030504040204" pitchFamily="34" charset="0"/>
              <a:cs typeface="Tahoma" panose="020B0604030504040204" pitchFamily="34" charset="0"/>
            </a:rPr>
            <a:t> their</a:t>
          </a:r>
          <a:r>
            <a:rPr lang="en-US" sz="1600" baseline="0">
              <a:latin typeface="Tahoma" panose="020B0604030504040204" pitchFamily="34" charset="0"/>
              <a:ea typeface="Tahoma" panose="020B0604030504040204" pitchFamily="34" charset="0"/>
              <a:cs typeface="Tahoma" panose="020B0604030504040204" pitchFamily="34" charset="0"/>
            </a:rPr>
            <a:t> </a:t>
          </a:r>
          <a:r>
            <a:rPr lang="en-US" sz="1600" i="1" baseline="0">
              <a:latin typeface="Tahoma" panose="020B0604030504040204" pitchFamily="34" charset="0"/>
              <a:ea typeface="Tahoma" panose="020B0604030504040204" pitchFamily="34" charset="0"/>
              <a:cs typeface="Tahoma" panose="020B0604030504040204" pitchFamily="34" charset="0"/>
            </a:rPr>
            <a:t>less</a:t>
          </a:r>
          <a:r>
            <a:rPr lang="en-US" sz="1600" baseline="0">
              <a:latin typeface="Tahoma" panose="020B0604030504040204" pitchFamily="34" charset="0"/>
              <a:ea typeface="Tahoma" panose="020B0604030504040204" pitchFamily="34" charset="0"/>
              <a:cs typeface="Tahoma" panose="020B0604030504040204" pitchFamily="34" charset="0"/>
            </a:rPr>
            <a:t> resolved social-needs.</a:t>
          </a:r>
        </a:p>
        <a:p>
          <a:pPr>
            <a:spcBef>
              <a:spcPts val="600"/>
            </a:spcBef>
            <a:spcAft>
              <a:spcPts val="600"/>
            </a:spcAft>
          </a:pPr>
          <a:r>
            <a:rPr lang="en-US" sz="1100" baseline="0">
              <a:solidFill>
                <a:srgbClr val="0070C0"/>
              </a:solidFill>
              <a:latin typeface="Tahoma" panose="020B0604030504040204" pitchFamily="34" charset="0"/>
              <a:ea typeface="Tahoma" panose="020B0604030504040204" pitchFamily="34" charset="0"/>
              <a:cs typeface="Tahoma" panose="020B0604030504040204" pitchFamily="34" charset="0"/>
            </a:rPr>
            <a:t>They must struggle for equality, they must seek social programs, they must count on government to intercede for the vulnerable, they must push back against historical discrimination with identity politics using tools like intersectionality, multiculturalism and microagressions. </a:t>
          </a:r>
        </a:p>
        <a:p>
          <a:r>
            <a:rPr lang="en-US" sz="1300" spc="-50" baseline="0">
              <a:latin typeface="Tahoma" panose="020B0604030504040204" pitchFamily="34" charset="0"/>
              <a:ea typeface="Tahoma" panose="020B0604030504040204" pitchFamily="34" charset="0"/>
              <a:cs typeface="Tahoma" panose="020B0604030504040204" pitchFamily="34" charset="0"/>
            </a:rPr>
            <a:t>They must because their lives count on these to </a:t>
          </a:r>
          <a:r>
            <a:rPr lang="en-US" sz="1300" b="1" spc="-50" baseline="0">
              <a:solidFill>
                <a:srgbClr val="0070C0"/>
              </a:solidFill>
              <a:latin typeface="Tahoma" panose="020B0604030504040204" pitchFamily="34" charset="0"/>
              <a:ea typeface="Tahoma" panose="020B0604030504040204" pitchFamily="34" charset="0"/>
              <a:cs typeface="Tahoma" panose="020B0604030504040204" pitchFamily="34" charset="0"/>
            </a:rPr>
            <a:t>relieve</a:t>
          </a:r>
          <a:r>
            <a:rPr lang="en-US" sz="1300" spc="-50" baseline="0">
              <a:latin typeface="Tahoma" panose="020B0604030504040204" pitchFamily="34" charset="0"/>
              <a:ea typeface="Tahoma" panose="020B0604030504040204" pitchFamily="34" charset="0"/>
              <a:cs typeface="Tahoma" panose="020B0604030504040204" pitchFamily="34" charset="0"/>
            </a:rPr>
            <a:t> their painfully impacted social-needs. How this painfully impacts you is a separate matter, covered below.</a:t>
          </a:r>
        </a:p>
      </xdr:txBody>
    </xdr:sp>
    <xdr:clientData/>
  </xdr:twoCellAnchor>
  <xdr:twoCellAnchor>
    <xdr:from>
      <xdr:col>1</xdr:col>
      <xdr:colOff>15240</xdr:colOff>
      <xdr:row>507</xdr:row>
      <xdr:rowOff>89497</xdr:rowOff>
    </xdr:from>
    <xdr:to>
      <xdr:col>6</xdr:col>
      <xdr:colOff>464820</xdr:colOff>
      <xdr:row>544</xdr:row>
      <xdr:rowOff>5677</xdr:rowOff>
    </xdr:to>
    <xdr:sp macro="" textlink="">
      <xdr:nvSpPr>
        <xdr:cNvPr id="2295" name="TextBox 2294">
          <a:extLst>
            <a:ext uri="{FF2B5EF4-FFF2-40B4-BE49-F238E27FC236}">
              <a16:creationId xmlns:a16="http://schemas.microsoft.com/office/drawing/2014/main" id="{93BD7C59-B957-4B3B-8C0A-76D873532117}"/>
            </a:ext>
          </a:extLst>
        </xdr:cNvPr>
        <xdr:cNvSpPr txBox="1"/>
      </xdr:nvSpPr>
      <xdr:spPr>
        <a:xfrm>
          <a:off x="137160" y="102067957"/>
          <a:ext cx="2926080" cy="6400800"/>
        </a:xfrm>
        <a:prstGeom prst="rect">
          <a:avLst/>
        </a:prstGeom>
        <a:solidFill>
          <a:srgbClr val="FFFF00">
            <a:alpha val="67000"/>
          </a:srgb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r">
            <a:spcAft>
              <a:spcPts val="600"/>
            </a:spcAft>
          </a:pPr>
          <a:r>
            <a:rPr lang="en-US" sz="1400" b="1" spc="-20" baseline="0">
              <a:solidFill>
                <a:schemeClr val="dk1"/>
              </a:solidFill>
              <a:latin typeface="Tahoma" panose="020B0604030504040204" pitchFamily="34" charset="0"/>
              <a:ea typeface="Tahoma" panose="020B0604030504040204" pitchFamily="34" charset="0"/>
              <a:cs typeface="Tahoma" panose="020B0604030504040204" pitchFamily="34" charset="0"/>
            </a:rPr>
            <a:t>IF </a:t>
          </a:r>
          <a:r>
            <a:rPr lang="en-US" sz="1400" b="1" spc="-2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WIDE-ORIENTED</a:t>
          </a:r>
          <a:r>
            <a:rPr lang="en-US" sz="1400" b="1" spc="-20" baseline="0">
              <a:solidFill>
                <a:schemeClr val="dk1"/>
              </a:solidFill>
              <a:latin typeface="Tahoma" panose="020B0604030504040204" pitchFamily="34" charset="0"/>
              <a:ea typeface="Tahoma" panose="020B0604030504040204" pitchFamily="34" charset="0"/>
              <a:cs typeface="Tahoma" panose="020B0604030504040204" pitchFamily="34" charset="0"/>
            </a:rPr>
            <a:t> ON THE </a:t>
          </a:r>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POLITICAL </a:t>
          </a:r>
          <a:r>
            <a:rPr lang="en-US" sz="1400" b="1" i="1" spc="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LEFT</a:t>
          </a:r>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 LISTEN TO THE </a:t>
          </a:r>
          <a:r>
            <a:rPr lang="en-US" sz="1400" b="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DEEP-ORIENTED</a:t>
          </a:r>
        </a:p>
        <a:p>
          <a:pPr lvl="0" algn="r">
            <a:spcBef>
              <a:spcPts val="900"/>
            </a:spcBef>
            <a:spcAft>
              <a:spcPts val="900"/>
            </a:spcAft>
          </a:pPr>
          <a:r>
            <a:rPr lang="en-US" sz="1200" baseline="0">
              <a:solidFill>
                <a:schemeClr val="dk1"/>
              </a:solidFill>
              <a:latin typeface="Arial Black" panose="020B0A04020102020204" pitchFamily="34" charset="0"/>
              <a:ea typeface="Tahoma" panose="020B0604030504040204" pitchFamily="34" charset="0"/>
              <a:cs typeface="Tahoma" panose="020B0604030504040204" pitchFamily="34" charset="0"/>
            </a:rPr>
            <a:t>Can you feel their </a:t>
          </a:r>
          <a:r>
            <a:rPr lang="en-US" sz="1200" baseline="0">
              <a:ln>
                <a:solidFill>
                  <a:srgbClr val="FFFF00"/>
                </a:solidFill>
              </a:ln>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200" baseline="0">
              <a:solidFill>
                <a:schemeClr val="dk1"/>
              </a:solidFill>
              <a:latin typeface="Arial Black" panose="020B0A04020102020204" pitchFamily="34" charset="0"/>
              <a:ea typeface="Tahoma" panose="020B0604030504040204" pitchFamily="34" charset="0"/>
              <a:cs typeface="Tahoma" panose="020B0604030504040204" pitchFamily="34" charset="0"/>
            </a:rPr>
            <a:t> without insisting they feel yours first?</a:t>
          </a:r>
        </a:p>
        <a:p>
          <a:pPr algn="r">
            <a:spcBef>
              <a:spcPts val="0"/>
            </a:spcBef>
            <a:spcAft>
              <a:spcPts val="1200"/>
            </a:spcAft>
          </a:pPr>
          <a:r>
            <a:rPr lang="en-US" sz="1400" baseline="0">
              <a:solidFill>
                <a:schemeClr val="dk1"/>
              </a:solidFill>
              <a:latin typeface="Tahoma" panose="020B0604030504040204" pitchFamily="34" charset="0"/>
              <a:ea typeface="Tahoma" panose="020B0604030504040204" pitchFamily="34" charset="0"/>
              <a:cs typeface="Tahoma" panose="020B0604030504040204" pitchFamily="34" charset="0"/>
            </a:rPr>
            <a:t>Their resistance to </a:t>
          </a:r>
          <a:r>
            <a:rPr lang="en-US" sz="14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government</a:t>
          </a:r>
          <a:r>
            <a:rPr lang="en-US" sz="140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400" b="1" baseline="0">
              <a:solidFill>
                <a:srgbClr val="C80000"/>
              </a:solidFill>
              <a:latin typeface="Tahoma" panose="020B0604030504040204" pitchFamily="34" charset="0"/>
              <a:ea typeface="Tahoma" panose="020B0604030504040204" pitchFamily="34" charset="0"/>
              <a:cs typeface="Tahoma" panose="020B0604030504040204" pitchFamily="34" charset="0"/>
            </a:rPr>
            <a:t>tyranny</a:t>
          </a:r>
          <a:r>
            <a:rPr lang="en-US" sz="140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400" baseline="0">
              <a:latin typeface="Tahoma" panose="020B0604030504040204" pitchFamily="34" charset="0"/>
              <a:ea typeface="Tahoma" panose="020B0604030504040204" pitchFamily="34" charset="0"/>
              <a:cs typeface="Tahoma" panose="020B0604030504040204" pitchFamily="34" charset="0"/>
            </a:rPr>
            <a:t>is painfully real.</a:t>
          </a:r>
          <a:r>
            <a:rPr lang="en-US" sz="1100" baseline="0">
              <a:latin typeface="Tahoma" panose="020B0604030504040204" pitchFamily="34" charset="0"/>
              <a:ea typeface="Tahoma" panose="020B0604030504040204" pitchFamily="34" charset="0"/>
              <a:cs typeface="Tahoma" panose="020B0604030504040204" pitchFamily="34" charset="0"/>
            </a:rPr>
            <a:t> </a:t>
          </a:r>
        </a:p>
        <a:p>
          <a:pPr algn="r"/>
          <a:r>
            <a:rPr lang="en-US" sz="1100" baseline="0">
              <a:latin typeface="Tahoma" panose="020B0604030504040204" pitchFamily="34" charset="0"/>
              <a:ea typeface="Tahoma" panose="020B0604030504040204" pitchFamily="34" charset="0"/>
              <a:cs typeface="Tahoma" panose="020B0604030504040204" pitchFamily="34" charset="0"/>
            </a:rPr>
            <a:t>They struggle to warn you of </a:t>
          </a:r>
          <a:r>
            <a:rPr lang="en-US" sz="11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mounting</a:t>
          </a:r>
          <a:r>
            <a:rPr lang="en-US" sz="1100" baseline="0">
              <a:ln>
                <a:solidFill>
                  <a:srgbClr val="C80000"/>
                </a:solidFill>
              </a:ln>
              <a:latin typeface="Tahoma" panose="020B0604030504040204" pitchFamily="34" charset="0"/>
              <a:ea typeface="Tahoma" panose="020B0604030504040204" pitchFamily="34" charset="0"/>
              <a:cs typeface="Tahoma" panose="020B0604030504040204" pitchFamily="34" charset="0"/>
            </a:rPr>
            <a:t> </a:t>
          </a:r>
          <a:r>
            <a:rPr lang="en-US" sz="11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disintegration</a:t>
          </a:r>
          <a:r>
            <a:rPr lang="en-US" sz="1100" baseline="0">
              <a:latin typeface="Tahoma" panose="020B0604030504040204" pitchFamily="34" charset="0"/>
              <a:ea typeface="Tahoma" panose="020B0604030504040204" pitchFamily="34" charset="0"/>
              <a:cs typeface="Tahoma" panose="020B0604030504040204" pitchFamily="34" charset="0"/>
            </a:rPr>
            <a:t> they endure from coercive government pressures on their once cohesive families, neighborhoods, towns. </a:t>
          </a:r>
          <a:r>
            <a:rPr lang="en-US" sz="1100" baseline="0">
              <a:effectLst>
                <a:glow rad="38100">
                  <a:srgbClr val="00B050"/>
                </a:glow>
              </a:effectLst>
              <a:latin typeface="Tahoma" panose="020B0604030504040204" pitchFamily="34" charset="0"/>
              <a:ea typeface="Tahoma" panose="020B0604030504040204" pitchFamily="34" charset="0"/>
              <a:cs typeface="Tahoma" panose="020B0604030504040204" pitchFamily="34" charset="0"/>
            </a:rPr>
            <a:t>They invite you to be part of the solution, </a:t>
          </a:r>
          <a:r>
            <a:rPr lang="en-US" sz="1100" baseline="0">
              <a:effectLst>
                <a:glow rad="38100">
                  <a:srgbClr val="FFFF00"/>
                </a:glow>
              </a:effectLst>
              <a:latin typeface="Tahoma" panose="020B0604030504040204" pitchFamily="34" charset="0"/>
              <a:ea typeface="Tahoma" panose="020B0604030504040204" pitchFamily="34" charset="0"/>
              <a:cs typeface="Tahoma" panose="020B0604030504040204" pitchFamily="34" charset="0"/>
            </a:rPr>
            <a:t>and not complicit with the problem</a:t>
          </a:r>
          <a:r>
            <a:rPr lang="en-US" sz="1100" baseline="0">
              <a:latin typeface="Tahoma" panose="020B0604030504040204" pitchFamily="34" charset="0"/>
              <a:ea typeface="Tahoma" panose="020B0604030504040204" pitchFamily="34" charset="0"/>
              <a:cs typeface="Tahoma" panose="020B0604030504040204" pitchFamily="34" charset="0"/>
            </a:rPr>
            <a:t>.</a:t>
          </a:r>
        </a:p>
        <a:p>
          <a:pPr algn="r"/>
          <a:endParaRPr lang="en-US" sz="1200" baseline="0">
            <a:latin typeface="Tahoma" panose="020B0604030504040204" pitchFamily="34" charset="0"/>
            <a:ea typeface="Tahoma" panose="020B0604030504040204" pitchFamily="34" charset="0"/>
            <a:cs typeface="Tahoma" panose="020B0604030504040204" pitchFamily="34" charset="0"/>
          </a:endParaRPr>
        </a:p>
        <a:p>
          <a:pPr algn="r"/>
          <a:r>
            <a:rPr lang="en-US" sz="1800" baseline="0">
              <a:latin typeface="Tahoma" panose="020B0604030504040204" pitchFamily="34" charset="0"/>
              <a:ea typeface="Tahoma" panose="020B0604030504040204" pitchFamily="34" charset="0"/>
              <a:cs typeface="Tahoma" panose="020B0604030504040204" pitchFamily="34" charset="0"/>
            </a:rPr>
            <a:t>They must </a:t>
          </a:r>
          <a:r>
            <a:rPr lang="en-US" sz="1800" b="1" baseline="0">
              <a:solidFill>
                <a:srgbClr val="C80000"/>
              </a:solidFill>
              <a:latin typeface="Tahoma" panose="020B0604030504040204" pitchFamily="34" charset="0"/>
              <a:ea typeface="Tahoma" panose="020B0604030504040204" pitchFamily="34" charset="0"/>
              <a:cs typeface="Tahoma" panose="020B0604030504040204" pitchFamily="34" charset="0"/>
            </a:rPr>
            <a:t>guard</a:t>
          </a:r>
          <a:r>
            <a:rPr lang="en-US" sz="1800" baseline="0">
              <a:latin typeface="Tahoma" panose="020B0604030504040204" pitchFamily="34" charset="0"/>
              <a:ea typeface="Tahoma" panose="020B0604030504040204" pitchFamily="34" charset="0"/>
              <a:cs typeface="Tahoma" panose="020B0604030504040204" pitchFamily="34" charset="0"/>
            </a:rPr>
            <a:t> their </a:t>
          </a:r>
          <a:r>
            <a:rPr lang="en-US" sz="1600" i="1" baseline="0">
              <a:latin typeface="Tahoma" panose="020B0604030504040204" pitchFamily="34" charset="0"/>
              <a:ea typeface="Tahoma" panose="020B0604030504040204" pitchFamily="34" charset="0"/>
              <a:cs typeface="Tahoma" panose="020B0604030504040204" pitchFamily="34" charset="0"/>
            </a:rPr>
            <a:t>more</a:t>
          </a:r>
          <a:r>
            <a:rPr lang="en-US" sz="1600" baseline="0">
              <a:latin typeface="Tahoma" panose="020B0604030504040204" pitchFamily="34" charset="0"/>
              <a:ea typeface="Tahoma" panose="020B0604030504040204" pitchFamily="34" charset="0"/>
              <a:cs typeface="Tahoma" panose="020B0604030504040204" pitchFamily="34" charset="0"/>
            </a:rPr>
            <a:t> resolved social-needs. </a:t>
          </a:r>
        </a:p>
        <a:p>
          <a:pPr algn="r">
            <a:spcBef>
              <a:spcPts val="600"/>
            </a:spcBef>
            <a:spcAft>
              <a:spcPts val="600"/>
            </a:spcAft>
          </a:pPr>
          <a:r>
            <a:rPr lang="en-US" sz="1100" baseline="0">
              <a:solidFill>
                <a:srgbClr val="C00000"/>
              </a:solidFill>
              <a:latin typeface="Tahoma" panose="020B0604030504040204" pitchFamily="34" charset="0"/>
              <a:ea typeface="Tahoma" panose="020B0604030504040204" pitchFamily="34" charset="0"/>
              <a:cs typeface="Tahoma" panose="020B0604030504040204" pitchFamily="34" charset="0"/>
            </a:rPr>
            <a:t>They must conserve their traditionally loyal relationships, they must guard their loved ones from individual threats of violence, they must protect their hard-earned property, they must preserve free enterprise, and resist any outside threats to their working way of cohesive life. </a:t>
          </a: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algn="r"/>
          <a:r>
            <a:rPr lang="en-US" sz="1300" spc="-50" baseline="0">
              <a:latin typeface="Tahoma" panose="020B0604030504040204" pitchFamily="34" charset="0"/>
              <a:ea typeface="Tahoma" panose="020B0604030504040204" pitchFamily="34" charset="0"/>
              <a:cs typeface="Tahoma" panose="020B0604030504040204" pitchFamily="34" charset="0"/>
            </a:rPr>
            <a:t>They must because their lives count on these to </a:t>
          </a:r>
          <a:r>
            <a:rPr lang="en-US" sz="1300" b="1" spc="-50" baseline="0">
              <a:solidFill>
                <a:srgbClr val="C80000"/>
              </a:solidFill>
              <a:latin typeface="Tahoma" panose="020B0604030504040204" pitchFamily="34" charset="0"/>
              <a:ea typeface="Tahoma" panose="020B0604030504040204" pitchFamily="34" charset="0"/>
              <a:cs typeface="Tahoma" panose="020B0604030504040204" pitchFamily="34" charset="0"/>
            </a:rPr>
            <a:t>guard</a:t>
          </a:r>
          <a:r>
            <a:rPr lang="en-US" sz="1300" spc="-50" baseline="0">
              <a:latin typeface="Tahoma" panose="020B0604030504040204" pitchFamily="34" charset="0"/>
              <a:ea typeface="Tahoma" panose="020B0604030504040204" pitchFamily="34" charset="0"/>
              <a:cs typeface="Tahoma" panose="020B0604030504040204" pitchFamily="34" charset="0"/>
            </a:rPr>
            <a:t> their painfully impacted social-needs. How this painfully impacts </a:t>
          </a:r>
          <a:r>
            <a:rPr lang="en-US" sz="1300" spc="-60" baseline="0">
              <a:latin typeface="Tahoma" panose="020B0604030504040204" pitchFamily="34" charset="0"/>
              <a:ea typeface="Tahoma" panose="020B0604030504040204" pitchFamily="34" charset="0"/>
              <a:cs typeface="Tahoma" panose="020B0604030504040204" pitchFamily="34" charset="0"/>
            </a:rPr>
            <a:t>you is a separate matter,</a:t>
          </a:r>
          <a:r>
            <a:rPr lang="en-US" sz="1300" spc="-50" baseline="0">
              <a:latin typeface="Tahoma" panose="020B0604030504040204" pitchFamily="34" charset="0"/>
              <a:ea typeface="Tahoma" panose="020B0604030504040204" pitchFamily="34" charset="0"/>
              <a:cs typeface="Tahoma" panose="020B0604030504040204" pitchFamily="34" charset="0"/>
            </a:rPr>
            <a:t> covered below.</a:t>
          </a:r>
        </a:p>
      </xdr:txBody>
    </xdr:sp>
    <xdr:clientData/>
  </xdr:twoCellAnchor>
  <xdr:twoCellAnchor>
    <xdr:from>
      <xdr:col>1</xdr:col>
      <xdr:colOff>30480</xdr:colOff>
      <xdr:row>548</xdr:row>
      <xdr:rowOff>91440</xdr:rowOff>
    </xdr:from>
    <xdr:to>
      <xdr:col>12</xdr:col>
      <xdr:colOff>434340</xdr:colOff>
      <xdr:row>552</xdr:row>
      <xdr:rowOff>76200</xdr:rowOff>
    </xdr:to>
    <xdr:sp macro="" textlink="">
      <xdr:nvSpPr>
        <xdr:cNvPr id="18" name="Rectangle: Rounded Corners 17">
          <a:extLst>
            <a:ext uri="{FF2B5EF4-FFF2-40B4-BE49-F238E27FC236}">
              <a16:creationId xmlns:a16="http://schemas.microsoft.com/office/drawing/2014/main" id="{5062E54A-BB19-43AB-9341-3F0C2D76B71B}"/>
            </a:ext>
          </a:extLst>
        </xdr:cNvPr>
        <xdr:cNvSpPr/>
      </xdr:nvSpPr>
      <xdr:spPr>
        <a:xfrm>
          <a:off x="152400" y="92247720"/>
          <a:ext cx="5852160" cy="685800"/>
        </a:xfrm>
        <a:prstGeom prst="roundRect">
          <a:avLst>
            <a:gd name="adj" fmla="val 31111"/>
          </a:avLst>
        </a:prstGeom>
        <a:solidFill>
          <a:srgbClr val="7030A0"/>
        </a:solidFill>
        <a:ln w="28575">
          <a:solidFill>
            <a:srgbClr val="FF99FF"/>
          </a:solidFill>
        </a:ln>
        <a:effectLst>
          <a:outerShdw blurRad="50800" dist="38100" dir="5400000" algn="t" rotWithShape="0">
            <a:prstClr val="black">
              <a:alpha val="40000"/>
            </a:prstClr>
          </a:outerShdw>
        </a:effectLst>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685800" tIns="0" rIns="685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FF99FF"/>
              </a:solidFill>
              <a:effectLst>
                <a:outerShdw blurRad="50800" dist="38100" dir="5400000" algn="t" rotWithShape="0">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Those forcibly opposing the needs of another easily becomes the evil they fear in the other.</a:t>
          </a:r>
          <a:endParaRPr lang="en-US" sz="1400">
            <a:solidFill>
              <a:srgbClr val="FF99FF"/>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25615</xdr:colOff>
      <xdr:row>461</xdr:row>
      <xdr:rowOff>30461</xdr:rowOff>
    </xdr:from>
    <xdr:to>
      <xdr:col>6</xdr:col>
      <xdr:colOff>444715</xdr:colOff>
      <xdr:row>483</xdr:row>
      <xdr:rowOff>91362</xdr:rowOff>
    </xdr:to>
    <xdr:grpSp>
      <xdr:nvGrpSpPr>
        <xdr:cNvPr id="2338" name="Group 2337">
          <a:extLst>
            <a:ext uri="{FF2B5EF4-FFF2-40B4-BE49-F238E27FC236}">
              <a16:creationId xmlns:a16="http://schemas.microsoft.com/office/drawing/2014/main" id="{5A93CEDA-41D1-49CE-875C-53C04FE02B54}"/>
            </a:ext>
          </a:extLst>
        </xdr:cNvPr>
        <xdr:cNvGrpSpPr>
          <a:grpSpLocks noChangeAspect="1"/>
        </xdr:cNvGrpSpPr>
      </xdr:nvGrpSpPr>
      <xdr:grpSpPr>
        <a:xfrm>
          <a:off x="25615" y="93764081"/>
          <a:ext cx="3048000" cy="3916621"/>
          <a:chOff x="16390877" y="104371619"/>
          <a:chExt cx="3394451" cy="4176376"/>
        </a:xfrm>
      </xdr:grpSpPr>
      <xdr:sp macro="" textlink="">
        <xdr:nvSpPr>
          <xdr:cNvPr id="2340" name="Speech Bubble: Oval 2339">
            <a:extLst>
              <a:ext uri="{FF2B5EF4-FFF2-40B4-BE49-F238E27FC236}">
                <a16:creationId xmlns:a16="http://schemas.microsoft.com/office/drawing/2014/main" id="{90DC84F4-928F-4D86-A22E-E122EE6EABEA}"/>
              </a:ext>
            </a:extLst>
          </xdr:cNvPr>
          <xdr:cNvSpPr/>
        </xdr:nvSpPr>
        <xdr:spPr>
          <a:xfrm>
            <a:off x="16390877" y="104371619"/>
            <a:ext cx="3394451" cy="926292"/>
          </a:xfrm>
          <a:prstGeom prst="wedgeEllipseCallout">
            <a:avLst>
              <a:gd name="adj1" fmla="val -26576"/>
              <a:gd name="adj2" fmla="val 97459"/>
            </a:avLst>
          </a:prstGeom>
          <a:solidFill>
            <a:srgbClr val="0070C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nvGrpSpPr>
          <xdr:cNvPr id="2339" name="Group 2338">
            <a:extLst>
              <a:ext uri="{FF2B5EF4-FFF2-40B4-BE49-F238E27FC236}">
                <a16:creationId xmlns:a16="http://schemas.microsoft.com/office/drawing/2014/main" id="{A8C40032-0C1E-4334-AE1C-E34948B06BB7}"/>
              </a:ext>
            </a:extLst>
          </xdr:cNvPr>
          <xdr:cNvGrpSpPr/>
        </xdr:nvGrpSpPr>
        <xdr:grpSpPr>
          <a:xfrm>
            <a:off x="16602074" y="105804805"/>
            <a:ext cx="1053296" cy="2743190"/>
            <a:chOff x="16602074" y="105804805"/>
            <a:chExt cx="1053296" cy="2743190"/>
          </a:xfrm>
        </xdr:grpSpPr>
        <xdr:grpSp>
          <xdr:nvGrpSpPr>
            <xdr:cNvPr id="2341" name="Group 2340">
              <a:extLst>
                <a:ext uri="{FF2B5EF4-FFF2-40B4-BE49-F238E27FC236}">
                  <a16:creationId xmlns:a16="http://schemas.microsoft.com/office/drawing/2014/main" id="{70502AAB-3390-48D6-9A8A-988F6DA5D7A9}"/>
                </a:ext>
              </a:extLst>
            </xdr:cNvPr>
            <xdr:cNvGrpSpPr>
              <a:grpSpLocks noChangeAspect="1"/>
            </xdr:cNvGrpSpPr>
          </xdr:nvGrpSpPr>
          <xdr:grpSpPr>
            <a:xfrm>
              <a:off x="16602074" y="105804805"/>
              <a:ext cx="1053296" cy="2743190"/>
              <a:chOff x="4819649" y="105558344"/>
              <a:chExt cx="2600325" cy="6772262"/>
            </a:xfrm>
            <a:solidFill>
              <a:srgbClr val="00B0F0"/>
            </a:solidFill>
          </xdr:grpSpPr>
          <xdr:sp macro="" textlink="">
            <xdr:nvSpPr>
              <xdr:cNvPr id="2346" name="Rectangle: Rounded Corners 2345">
                <a:extLst>
                  <a:ext uri="{FF2B5EF4-FFF2-40B4-BE49-F238E27FC236}">
                    <a16:creationId xmlns:a16="http://schemas.microsoft.com/office/drawing/2014/main" id="{5DC0A090-CD18-4E0E-BEED-8B6C035CE1C2}"/>
                  </a:ext>
                </a:extLst>
              </xdr:cNvPr>
              <xdr:cNvSpPr/>
            </xdr:nvSpPr>
            <xdr:spPr>
              <a:xfrm>
                <a:off x="4819649" y="107206134"/>
                <a:ext cx="457199" cy="228600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7" name="Rectangle: Rounded Corners 2346">
                <a:extLst>
                  <a:ext uri="{FF2B5EF4-FFF2-40B4-BE49-F238E27FC236}">
                    <a16:creationId xmlns:a16="http://schemas.microsoft.com/office/drawing/2014/main" id="{7040D19A-387F-4371-81A3-866AA131F35A}"/>
                  </a:ext>
                </a:extLst>
              </xdr:cNvPr>
              <xdr:cNvSpPr/>
            </xdr:nvSpPr>
            <xdr:spPr>
              <a:xfrm>
                <a:off x="6962775" y="107206134"/>
                <a:ext cx="457199" cy="228600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8" name="Rectangle: Rounded Corners 2347">
                <a:extLst>
                  <a:ext uri="{FF2B5EF4-FFF2-40B4-BE49-F238E27FC236}">
                    <a16:creationId xmlns:a16="http://schemas.microsoft.com/office/drawing/2014/main" id="{3F9BE4B4-C3FF-4721-B011-14351BFE27B8}"/>
                  </a:ext>
                </a:extLst>
              </xdr:cNvPr>
              <xdr:cNvSpPr/>
            </xdr:nvSpPr>
            <xdr:spPr>
              <a:xfrm rot="16200000">
                <a:off x="5553073" y="106139349"/>
                <a:ext cx="1133480" cy="2581277"/>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9" name="Rectangle: Rounded Corners 2348">
                <a:extLst>
                  <a:ext uri="{FF2B5EF4-FFF2-40B4-BE49-F238E27FC236}">
                    <a16:creationId xmlns:a16="http://schemas.microsoft.com/office/drawing/2014/main" id="{E68CCF10-88F6-4E3C-9C38-4B78C0767D55}"/>
                  </a:ext>
                </a:extLst>
              </xdr:cNvPr>
              <xdr:cNvSpPr/>
            </xdr:nvSpPr>
            <xdr:spPr>
              <a:xfrm rot="16200000">
                <a:off x="5557836" y="105553582"/>
                <a:ext cx="1133480"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0" name="Rectangle: Rounded Corners 2349">
                <a:extLst>
                  <a:ext uri="{FF2B5EF4-FFF2-40B4-BE49-F238E27FC236}">
                    <a16:creationId xmlns:a16="http://schemas.microsoft.com/office/drawing/2014/main" id="{507CBA5E-094D-49EC-B692-73A348ADED74}"/>
                  </a:ext>
                </a:extLst>
              </xdr:cNvPr>
              <xdr:cNvSpPr/>
            </xdr:nvSpPr>
            <xdr:spPr>
              <a:xfrm rot="16200000">
                <a:off x="5210177" y="108006242"/>
                <a:ext cx="1828801"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1" name="Rectangle: Rounded Corners 2350">
                <a:extLst>
                  <a:ext uri="{FF2B5EF4-FFF2-40B4-BE49-F238E27FC236}">
                    <a16:creationId xmlns:a16="http://schemas.microsoft.com/office/drawing/2014/main" id="{1D3477AE-79F8-43CC-9B1C-D88128635236}"/>
                  </a:ext>
                </a:extLst>
              </xdr:cNvPr>
              <xdr:cNvSpPr/>
            </xdr:nvSpPr>
            <xdr:spPr>
              <a:xfrm>
                <a:off x="5419726" y="107301392"/>
                <a:ext cx="640079" cy="5029214"/>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2" name="Rectangle: Rounded Corners 2351">
                <a:extLst>
                  <a:ext uri="{FF2B5EF4-FFF2-40B4-BE49-F238E27FC236}">
                    <a16:creationId xmlns:a16="http://schemas.microsoft.com/office/drawing/2014/main" id="{C4DB890A-B445-4B1E-ADB1-30592E95C439}"/>
                  </a:ext>
                </a:extLst>
              </xdr:cNvPr>
              <xdr:cNvSpPr/>
            </xdr:nvSpPr>
            <xdr:spPr>
              <a:xfrm>
                <a:off x="6200775" y="107301389"/>
                <a:ext cx="640079" cy="502921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42" name="Group 2341">
              <a:extLst>
                <a:ext uri="{FF2B5EF4-FFF2-40B4-BE49-F238E27FC236}">
                  <a16:creationId xmlns:a16="http://schemas.microsoft.com/office/drawing/2014/main" id="{FEE400FC-E3E6-4489-B979-55EF4D868BBE}"/>
                </a:ext>
              </a:extLst>
            </xdr:cNvPr>
            <xdr:cNvGrpSpPr/>
          </xdr:nvGrpSpPr>
          <xdr:grpSpPr>
            <a:xfrm>
              <a:off x="16655688" y="106437442"/>
              <a:ext cx="953589" cy="1109382"/>
              <a:chOff x="1638300" y="401840"/>
              <a:chExt cx="1112520" cy="1371600"/>
            </a:xfrm>
          </xdr:grpSpPr>
          <xdr:sp macro="" textlink="">
            <xdr:nvSpPr>
              <xdr:cNvPr id="2343" name="Rectangle 2342">
                <a:extLst>
                  <a:ext uri="{FF2B5EF4-FFF2-40B4-BE49-F238E27FC236}">
                    <a16:creationId xmlns:a16="http://schemas.microsoft.com/office/drawing/2014/main" id="{71854A74-6127-42DF-81EE-138E42170FB8}"/>
                  </a:ext>
                </a:extLst>
              </xdr:cNvPr>
              <xdr:cNvSpPr/>
            </xdr:nvSpPr>
            <xdr:spPr>
              <a:xfrm>
                <a:off x="1638300" y="401840"/>
                <a:ext cx="457200" cy="1371600"/>
              </a:xfrm>
              <a:prstGeom prst="rect">
                <a:avLst/>
              </a:prstGeom>
              <a:gradFill>
                <a:gsLst>
                  <a:gs pos="0">
                    <a:schemeClr val="bg1">
                      <a:lumMod val="95000"/>
                    </a:schemeClr>
                  </a:gs>
                  <a:gs pos="29000">
                    <a:schemeClr val="bg1">
                      <a:lumMod val="95000"/>
                    </a:schemeClr>
                  </a:gs>
                  <a:gs pos="30000">
                    <a:schemeClr val="accent6">
                      <a:lumMod val="40000"/>
                      <a:lumOff val="60000"/>
                    </a:schemeClr>
                  </a:gs>
                  <a:gs pos="100000">
                    <a:schemeClr val="accent6">
                      <a:lumMod val="60000"/>
                      <a:lumOff val="40000"/>
                    </a:schemeClr>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44" name="Rectangle 2343">
                <a:extLst>
                  <a:ext uri="{FF2B5EF4-FFF2-40B4-BE49-F238E27FC236}">
                    <a16:creationId xmlns:a16="http://schemas.microsoft.com/office/drawing/2014/main" id="{70DB0780-6D66-4E9C-8576-3740ADCA1D6D}"/>
                  </a:ext>
                </a:extLst>
              </xdr:cNvPr>
              <xdr:cNvSpPr/>
            </xdr:nvSpPr>
            <xdr:spPr>
              <a:xfrm>
                <a:off x="2293620" y="401840"/>
                <a:ext cx="457200" cy="1371600"/>
              </a:xfrm>
              <a:prstGeom prst="rect">
                <a:avLst/>
              </a:prstGeom>
              <a:gradFill>
                <a:gsLst>
                  <a:gs pos="0">
                    <a:schemeClr val="bg1">
                      <a:lumMod val="95000"/>
                    </a:schemeClr>
                  </a:gs>
                  <a:gs pos="39000">
                    <a:schemeClr val="bg1">
                      <a:lumMod val="95000"/>
                    </a:schemeClr>
                  </a:gs>
                  <a:gs pos="40000">
                    <a:srgbClr val="F0CDFF"/>
                  </a:gs>
                  <a:gs pos="100000">
                    <a:srgbClr val="D7B9FF"/>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45" name="Straight Connector 2344">
                <a:extLst>
                  <a:ext uri="{FF2B5EF4-FFF2-40B4-BE49-F238E27FC236}">
                    <a16:creationId xmlns:a16="http://schemas.microsoft.com/office/drawing/2014/main" id="{364AE89D-4225-40DC-BBB3-4C0B33C1383C}"/>
                  </a:ext>
                </a:extLst>
              </xdr:cNvPr>
              <xdr:cNvCxnSpPr/>
            </xdr:nvCxnSpPr>
            <xdr:spPr>
              <a:xfrm flipH="1" flipV="1">
                <a:off x="2095500" y="820335"/>
                <a:ext cx="198120" cy="129739"/>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7</xdr:col>
      <xdr:colOff>45717</xdr:colOff>
      <xdr:row>461</xdr:row>
      <xdr:rowOff>30461</xdr:rowOff>
    </xdr:from>
    <xdr:to>
      <xdr:col>13</xdr:col>
      <xdr:colOff>91437</xdr:colOff>
      <xdr:row>483</xdr:row>
      <xdr:rowOff>106665</xdr:rowOff>
    </xdr:to>
    <xdr:grpSp>
      <xdr:nvGrpSpPr>
        <xdr:cNvPr id="2353" name="Group 2352">
          <a:extLst>
            <a:ext uri="{FF2B5EF4-FFF2-40B4-BE49-F238E27FC236}">
              <a16:creationId xmlns:a16="http://schemas.microsoft.com/office/drawing/2014/main" id="{F3F5C7BC-B185-4F09-89FE-FA843D191627}"/>
            </a:ext>
          </a:extLst>
        </xdr:cNvPr>
        <xdr:cNvGrpSpPr>
          <a:grpSpLocks noChangeAspect="1"/>
        </xdr:cNvGrpSpPr>
      </xdr:nvGrpSpPr>
      <xdr:grpSpPr>
        <a:xfrm>
          <a:off x="3177537" y="93764081"/>
          <a:ext cx="3063240" cy="3931924"/>
          <a:chOff x="15792437" y="104350839"/>
          <a:chExt cx="3360336" cy="4157901"/>
        </a:xfrm>
      </xdr:grpSpPr>
      <xdr:grpSp>
        <xdr:nvGrpSpPr>
          <xdr:cNvPr id="2354" name="Group 2353">
            <a:extLst>
              <a:ext uri="{FF2B5EF4-FFF2-40B4-BE49-F238E27FC236}">
                <a16:creationId xmlns:a16="http://schemas.microsoft.com/office/drawing/2014/main" id="{4D14D0BB-EAF0-4193-9682-1CF2D02702B1}"/>
              </a:ext>
            </a:extLst>
          </xdr:cNvPr>
          <xdr:cNvGrpSpPr/>
        </xdr:nvGrpSpPr>
        <xdr:grpSpPr>
          <a:xfrm>
            <a:off x="17926049" y="105765540"/>
            <a:ext cx="1053296" cy="2743200"/>
            <a:chOff x="17926049" y="105765540"/>
            <a:chExt cx="1053296" cy="2743200"/>
          </a:xfrm>
        </xdr:grpSpPr>
        <xdr:grpSp>
          <xdr:nvGrpSpPr>
            <xdr:cNvPr id="2356" name="Group 2355">
              <a:extLst>
                <a:ext uri="{FF2B5EF4-FFF2-40B4-BE49-F238E27FC236}">
                  <a16:creationId xmlns:a16="http://schemas.microsoft.com/office/drawing/2014/main" id="{ABB998DE-2463-4DA9-9BA2-BE15FBB4AB85}"/>
                </a:ext>
              </a:extLst>
            </xdr:cNvPr>
            <xdr:cNvGrpSpPr>
              <a:grpSpLocks noChangeAspect="1"/>
            </xdr:cNvGrpSpPr>
          </xdr:nvGrpSpPr>
          <xdr:grpSpPr>
            <a:xfrm>
              <a:off x="17926049" y="105765540"/>
              <a:ext cx="1053296" cy="2743200"/>
              <a:chOff x="4819649" y="105531775"/>
              <a:chExt cx="2600325" cy="6772276"/>
            </a:xfrm>
            <a:solidFill>
              <a:srgbClr val="FF7171"/>
            </a:solidFill>
          </xdr:grpSpPr>
          <xdr:sp macro="" textlink="">
            <xdr:nvSpPr>
              <xdr:cNvPr id="2361" name="Rectangle: Rounded Corners 2360">
                <a:extLst>
                  <a:ext uri="{FF2B5EF4-FFF2-40B4-BE49-F238E27FC236}">
                    <a16:creationId xmlns:a16="http://schemas.microsoft.com/office/drawing/2014/main" id="{339AAA8C-A4F1-4394-9ACE-BB2C0F1D6D05}"/>
                  </a:ext>
                </a:extLst>
              </xdr:cNvPr>
              <xdr:cNvSpPr/>
            </xdr:nvSpPr>
            <xdr:spPr>
              <a:xfrm>
                <a:off x="4819649" y="107179603"/>
                <a:ext cx="457201" cy="2286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2" name="Rectangle: Rounded Corners 2361">
                <a:extLst>
                  <a:ext uri="{FF2B5EF4-FFF2-40B4-BE49-F238E27FC236}">
                    <a16:creationId xmlns:a16="http://schemas.microsoft.com/office/drawing/2014/main" id="{DC2F1F6C-BB5B-4E1C-AA3F-2A2CDBF0402E}"/>
                  </a:ext>
                </a:extLst>
              </xdr:cNvPr>
              <xdr:cNvSpPr/>
            </xdr:nvSpPr>
            <xdr:spPr>
              <a:xfrm>
                <a:off x="6962773" y="107179603"/>
                <a:ext cx="457201" cy="2286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3" name="Rectangle: Rounded Corners 2362">
                <a:extLst>
                  <a:ext uri="{FF2B5EF4-FFF2-40B4-BE49-F238E27FC236}">
                    <a16:creationId xmlns:a16="http://schemas.microsoft.com/office/drawing/2014/main" id="{6350681D-AB05-42CA-89D2-93DD38F7D6C4}"/>
                  </a:ext>
                </a:extLst>
              </xdr:cNvPr>
              <xdr:cNvSpPr/>
            </xdr:nvSpPr>
            <xdr:spPr>
              <a:xfrm rot="16200000">
                <a:off x="5553074" y="106112802"/>
                <a:ext cx="1133478"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4" name="Rectangle: Rounded Corners 2363">
                <a:extLst>
                  <a:ext uri="{FF2B5EF4-FFF2-40B4-BE49-F238E27FC236}">
                    <a16:creationId xmlns:a16="http://schemas.microsoft.com/office/drawing/2014/main" id="{0CA485DD-248C-4546-9628-F604073AED15}"/>
                  </a:ext>
                </a:extLst>
              </xdr:cNvPr>
              <xdr:cNvSpPr/>
            </xdr:nvSpPr>
            <xdr:spPr>
              <a:xfrm rot="16200000">
                <a:off x="5557838" y="105527012"/>
                <a:ext cx="1133478" cy="1143003"/>
              </a:xfrm>
              <a:prstGeom prst="roundRect">
                <a:avLst>
                  <a:gd name="adj" fmla="val 47917"/>
                </a:avLst>
              </a:prstGeom>
              <a:solidFill>
                <a:srgbClr val="FF505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5" name="Rectangle: Rounded Corners 2364">
                <a:extLst>
                  <a:ext uri="{FF2B5EF4-FFF2-40B4-BE49-F238E27FC236}">
                    <a16:creationId xmlns:a16="http://schemas.microsoft.com/office/drawing/2014/main" id="{E06EC083-EEEE-4CE7-91CC-1C766491C3F6}"/>
                  </a:ext>
                </a:extLst>
              </xdr:cNvPr>
              <xdr:cNvSpPr/>
            </xdr:nvSpPr>
            <xdr:spPr>
              <a:xfrm rot="16200000">
                <a:off x="5210177" y="107979697"/>
                <a:ext cx="1828800"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6" name="Rectangle: Rounded Corners 2365">
                <a:extLst>
                  <a:ext uri="{FF2B5EF4-FFF2-40B4-BE49-F238E27FC236}">
                    <a16:creationId xmlns:a16="http://schemas.microsoft.com/office/drawing/2014/main" id="{CC7BF875-BDED-4A05-BACA-3391764C44F4}"/>
                  </a:ext>
                </a:extLst>
              </xdr:cNvPr>
              <xdr:cNvSpPr/>
            </xdr:nvSpPr>
            <xdr:spPr>
              <a:xfrm>
                <a:off x="5419725" y="107274852"/>
                <a:ext cx="640080" cy="5029199"/>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7" name="Rectangle: Rounded Corners 2366">
                <a:extLst>
                  <a:ext uri="{FF2B5EF4-FFF2-40B4-BE49-F238E27FC236}">
                    <a16:creationId xmlns:a16="http://schemas.microsoft.com/office/drawing/2014/main" id="{04029DE1-BBC8-4348-9CF2-58555ED5B022}"/>
                  </a:ext>
                </a:extLst>
              </xdr:cNvPr>
              <xdr:cNvSpPr/>
            </xdr:nvSpPr>
            <xdr:spPr>
              <a:xfrm>
                <a:off x="6200776" y="107274852"/>
                <a:ext cx="640080" cy="5029199"/>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57" name="Group 2356">
              <a:extLst>
                <a:ext uri="{FF2B5EF4-FFF2-40B4-BE49-F238E27FC236}">
                  <a16:creationId xmlns:a16="http://schemas.microsoft.com/office/drawing/2014/main" id="{65A2AB7B-C338-4CF3-B070-5D69C028BC4F}"/>
                </a:ext>
              </a:extLst>
            </xdr:cNvPr>
            <xdr:cNvGrpSpPr/>
          </xdr:nvGrpSpPr>
          <xdr:grpSpPr>
            <a:xfrm>
              <a:off x="17977758" y="106398109"/>
              <a:ext cx="953589" cy="1109382"/>
              <a:chOff x="1638300" y="388557"/>
              <a:chExt cx="1112520" cy="1371600"/>
            </a:xfrm>
          </xdr:grpSpPr>
          <xdr:sp macro="" textlink="">
            <xdr:nvSpPr>
              <xdr:cNvPr id="2358" name="Rectangle 2357">
                <a:extLst>
                  <a:ext uri="{FF2B5EF4-FFF2-40B4-BE49-F238E27FC236}">
                    <a16:creationId xmlns:a16="http://schemas.microsoft.com/office/drawing/2014/main" id="{6452AA3E-0B65-450B-9175-F58DA808801C}"/>
                  </a:ext>
                </a:extLst>
              </xdr:cNvPr>
              <xdr:cNvSpPr/>
            </xdr:nvSpPr>
            <xdr:spPr>
              <a:xfrm>
                <a:off x="1638300" y="388557"/>
                <a:ext cx="457200" cy="1371600"/>
              </a:xfrm>
              <a:prstGeom prst="rect">
                <a:avLst/>
              </a:prstGeom>
              <a:gradFill>
                <a:gsLst>
                  <a:gs pos="0">
                    <a:schemeClr val="bg1">
                      <a:lumMod val="95000"/>
                    </a:schemeClr>
                  </a:gs>
                  <a:gs pos="39000">
                    <a:schemeClr val="bg1">
                      <a:lumMod val="95000"/>
                    </a:schemeClr>
                  </a:gs>
                  <a:gs pos="40000">
                    <a:schemeClr val="accent6">
                      <a:lumMod val="40000"/>
                      <a:lumOff val="60000"/>
                    </a:schemeClr>
                  </a:gs>
                  <a:gs pos="100000">
                    <a:schemeClr val="accent6">
                      <a:lumMod val="60000"/>
                      <a:lumOff val="40000"/>
                    </a:schemeClr>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59" name="Rectangle 2358">
                <a:extLst>
                  <a:ext uri="{FF2B5EF4-FFF2-40B4-BE49-F238E27FC236}">
                    <a16:creationId xmlns:a16="http://schemas.microsoft.com/office/drawing/2014/main" id="{51375885-FA0C-438F-BA03-1B56880C31C9}"/>
                  </a:ext>
                </a:extLst>
              </xdr:cNvPr>
              <xdr:cNvSpPr/>
            </xdr:nvSpPr>
            <xdr:spPr>
              <a:xfrm>
                <a:off x="2293620" y="388557"/>
                <a:ext cx="457200" cy="1371600"/>
              </a:xfrm>
              <a:prstGeom prst="rect">
                <a:avLst/>
              </a:prstGeom>
              <a:gradFill>
                <a:gsLst>
                  <a:gs pos="0">
                    <a:schemeClr val="bg1">
                      <a:lumMod val="95000"/>
                    </a:schemeClr>
                  </a:gs>
                  <a:gs pos="29000">
                    <a:schemeClr val="bg1">
                      <a:lumMod val="95000"/>
                    </a:schemeClr>
                  </a:gs>
                  <a:gs pos="30000">
                    <a:srgbClr val="F0CDFF"/>
                  </a:gs>
                  <a:gs pos="100000">
                    <a:srgbClr val="D7B9FF"/>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60" name="Straight Connector 2359">
                <a:extLst>
                  <a:ext uri="{FF2B5EF4-FFF2-40B4-BE49-F238E27FC236}">
                    <a16:creationId xmlns:a16="http://schemas.microsoft.com/office/drawing/2014/main" id="{43E5B243-65E9-4D8E-90BC-A533B03F4886}"/>
                  </a:ext>
                </a:extLst>
              </xdr:cNvPr>
              <xdr:cNvCxnSpPr/>
            </xdr:nvCxnSpPr>
            <xdr:spPr>
              <a:xfrm flipV="1">
                <a:off x="2094288" y="79982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55" name="Speech Bubble: Oval 2354">
            <a:extLst>
              <a:ext uri="{FF2B5EF4-FFF2-40B4-BE49-F238E27FC236}">
                <a16:creationId xmlns:a16="http://schemas.microsoft.com/office/drawing/2014/main" id="{CD7349D1-F043-4FB8-9B33-15857B8731D3}"/>
              </a:ext>
            </a:extLst>
          </xdr:cNvPr>
          <xdr:cNvSpPr/>
        </xdr:nvSpPr>
        <xdr:spPr>
          <a:xfrm flipH="1">
            <a:off x="15792437" y="104350839"/>
            <a:ext cx="3360336" cy="915778"/>
          </a:xfrm>
          <a:prstGeom prst="wedgeEllipseCallout">
            <a:avLst>
              <a:gd name="adj1" fmla="val -24638"/>
              <a:gd name="adj2" fmla="val 100778"/>
            </a:avLst>
          </a:prstGeom>
          <a:solidFill>
            <a:srgbClr val="C00000"/>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7</xdr:col>
      <xdr:colOff>169815</xdr:colOff>
      <xdr:row>462</xdr:row>
      <xdr:rowOff>1131</xdr:rowOff>
    </xdr:from>
    <xdr:to>
      <xdr:col>12</xdr:col>
      <xdr:colOff>436515</xdr:colOff>
      <xdr:row>465</xdr:row>
      <xdr:rowOff>92571</xdr:rowOff>
    </xdr:to>
    <xdr:sp macro="" textlink="">
      <xdr:nvSpPr>
        <xdr:cNvPr id="1598" name="Government serves best when it serves least.">
          <a:extLst>
            <a:ext uri="{FF2B5EF4-FFF2-40B4-BE49-F238E27FC236}">
              <a16:creationId xmlns:a16="http://schemas.microsoft.com/office/drawing/2014/main" id="{8AC944FF-3FA4-443C-8C71-0C7B57CB7D0D}"/>
            </a:ext>
          </a:extLst>
        </xdr:cNvPr>
        <xdr:cNvSpPr txBox="1">
          <a:spLocks/>
        </xdr:cNvSpPr>
      </xdr:nvSpPr>
      <xdr:spPr>
        <a:xfrm>
          <a:off x="3263535" y="93833811"/>
          <a:ext cx="2743200" cy="6172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b="1" spc="-10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"Government serves best </a:t>
          </a: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when it serves least."</a:t>
          </a:r>
        </a:p>
      </xdr:txBody>
    </xdr:sp>
    <xdr:clientData/>
  </xdr:twoCellAnchor>
  <xdr:twoCellAnchor>
    <xdr:from>
      <xdr:col>1</xdr:col>
      <xdr:colOff>45719</xdr:colOff>
      <xdr:row>462</xdr:row>
      <xdr:rowOff>15240</xdr:rowOff>
    </xdr:from>
    <xdr:to>
      <xdr:col>6</xdr:col>
      <xdr:colOff>312419</xdr:colOff>
      <xdr:row>465</xdr:row>
      <xdr:rowOff>130670</xdr:rowOff>
    </xdr:to>
    <xdr:sp macro="" textlink="">
      <xdr:nvSpPr>
        <xdr:cNvPr id="1599" name="Government exists as a force for good.">
          <a:extLst>
            <a:ext uri="{FF2B5EF4-FFF2-40B4-BE49-F238E27FC236}">
              <a16:creationId xmlns:a16="http://schemas.microsoft.com/office/drawing/2014/main" id="{2BC98101-D7F0-405F-8168-7378593174C1}"/>
            </a:ext>
          </a:extLst>
        </xdr:cNvPr>
        <xdr:cNvSpPr txBox="1">
          <a:spLocks/>
        </xdr:cNvSpPr>
      </xdr:nvSpPr>
      <xdr:spPr>
        <a:xfrm>
          <a:off x="167639" y="93847920"/>
          <a:ext cx="2743200" cy="64121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a:t>
          </a:r>
          <a:r>
            <a:rPr lang="en-US" sz="1800" b="1" kern="1200" spc="-3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Government must serve</a:t>
          </a:r>
          <a:r>
            <a:rPr lang="en-US" sz="1800" b="1"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 </a:t>
          </a:r>
          <a:r>
            <a:rPr lang="en-US" sz="1800" b="1" kern="1200" spc="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the least advantaged</a:t>
          </a: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a:t>
          </a:r>
        </a:p>
      </xdr:txBody>
    </xdr:sp>
    <xdr:clientData/>
  </xdr:twoCellAnchor>
  <xdr:twoCellAnchor>
    <xdr:from>
      <xdr:col>0</xdr:col>
      <xdr:colOff>93616</xdr:colOff>
      <xdr:row>484</xdr:row>
      <xdr:rowOff>38100</xdr:rowOff>
    </xdr:from>
    <xdr:to>
      <xdr:col>5</xdr:col>
      <xdr:colOff>367936</xdr:colOff>
      <xdr:row>491</xdr:row>
      <xdr:rowOff>22860</xdr:rowOff>
    </xdr:to>
    <xdr:sp macro="" textlink="">
      <xdr:nvSpPr>
        <xdr:cNvPr id="1600" name="You believe whatever serves your needs.">
          <a:extLst>
            <a:ext uri="{FF2B5EF4-FFF2-40B4-BE49-F238E27FC236}">
              <a16:creationId xmlns:a16="http://schemas.microsoft.com/office/drawing/2014/main" id="{88D7FCAF-D77A-4A77-B0B2-F327316CF30E}"/>
            </a:ext>
          </a:extLst>
        </xdr:cNvPr>
        <xdr:cNvSpPr txBox="1">
          <a:spLocks/>
        </xdr:cNvSpPr>
      </xdr:nvSpPr>
      <xdr:spPr>
        <a:xfrm>
          <a:off x="93616" y="89214960"/>
          <a:ext cx="2377440" cy="12115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0" spc="-5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Why rely on government to protect the vulnerable from the many historical forms of destructive exploitation? Because</a:t>
          </a:r>
          <a:r>
            <a:rPr lang="en-US" sz="1400" b="0"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it best </a:t>
          </a:r>
          <a:r>
            <a:rPr lang="en-US" sz="1400" b="1" i="1"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relieves</a:t>
          </a:r>
          <a:r>
            <a:rPr lang="en-US" sz="1400" b="0"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less resolved</a:t>
          </a:r>
          <a:r>
            <a:rPr lang="en-US" sz="1400" b="0" spc="-50" baseline="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a:t>
          </a:r>
          <a:r>
            <a:rPr lang="en-US" sz="1400" b="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social-needs</a:t>
          </a:r>
          <a:r>
            <a:rPr lang="en-US" sz="1400" b="0" spc="-50" baseline="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t>
          </a:r>
          <a:endParaRPr lang="en-US" sz="1400" b="0" spc="-5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457200</xdr:colOff>
      <xdr:row>484</xdr:row>
      <xdr:rowOff>38100</xdr:rowOff>
    </xdr:from>
    <xdr:to>
      <xdr:col>13</xdr:col>
      <xdr:colOff>0</xdr:colOff>
      <xdr:row>491</xdr:row>
      <xdr:rowOff>27432</xdr:rowOff>
    </xdr:to>
    <xdr:sp macro="" textlink="">
      <xdr:nvSpPr>
        <xdr:cNvPr id="1601" name="You believe whatever serves your needs.">
          <a:extLst>
            <a:ext uri="{FF2B5EF4-FFF2-40B4-BE49-F238E27FC236}">
              <a16:creationId xmlns:a16="http://schemas.microsoft.com/office/drawing/2014/main" id="{F29888E4-37A3-4FBF-A411-D823ACFAAB02}"/>
            </a:ext>
          </a:extLst>
        </xdr:cNvPr>
        <xdr:cNvSpPr txBox="1">
          <a:spLocks/>
        </xdr:cNvSpPr>
      </xdr:nvSpPr>
      <xdr:spPr>
        <a:xfrm>
          <a:off x="3550920" y="89214960"/>
          <a:ext cx="2514600" cy="121615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0" kern="120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Why </a:t>
          </a:r>
          <a:r>
            <a:rPr lang="en-US" sz="14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rely on government only </a:t>
          </a:r>
          <a:r>
            <a:rPr lang="en-US" sz="1400" b="0" spc="-70" baseline="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for the few services we cannot</a:t>
          </a:r>
          <a:r>
            <a:rPr lang="en-US" sz="14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provide for ourselves, such as national defense? Because it </a:t>
          </a:r>
          <a:r>
            <a:rPr lang="en-US" sz="1400" b="1" i="1"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guards</a:t>
          </a:r>
          <a:r>
            <a:rPr lang="en-US" sz="14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traditionally more resolved </a:t>
          </a: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social-needs</a:t>
          </a:r>
          <a:r>
            <a:rPr lang="en-US" sz="1400" b="0" spc="-50">
              <a:ln>
                <a:solidFill>
                  <a:srgbClr val="C00000"/>
                </a:solidFill>
              </a:ln>
              <a:solidFill>
                <a:srgbClr val="FF505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2176</xdr:colOff>
      <xdr:row>466</xdr:row>
      <xdr:rowOff>35557</xdr:rowOff>
    </xdr:from>
    <xdr:to>
      <xdr:col>6</xdr:col>
      <xdr:colOff>268876</xdr:colOff>
      <xdr:row>468</xdr:row>
      <xdr:rowOff>142237</xdr:rowOff>
    </xdr:to>
    <xdr:sp macro="" textlink="">
      <xdr:nvSpPr>
        <xdr:cNvPr id="2718" name="You believe whatever serves your needs.">
          <a:extLst>
            <a:ext uri="{FF2B5EF4-FFF2-40B4-BE49-F238E27FC236}">
              <a16:creationId xmlns:a16="http://schemas.microsoft.com/office/drawing/2014/main" id="{D98C7B45-6D01-4B52-8FBA-D827DA7AE571}"/>
            </a:ext>
          </a:extLst>
        </xdr:cNvPr>
        <xdr:cNvSpPr txBox="1">
          <a:spLocks/>
        </xdr:cNvSpPr>
      </xdr:nvSpPr>
      <xdr:spPr>
        <a:xfrm>
          <a:off x="124096" y="94569277"/>
          <a:ext cx="2743200" cy="457200"/>
        </a:xfrm>
        <a:prstGeom prst="rect">
          <a:avLst/>
        </a:prstGeom>
        <a:effectLst>
          <a:glow rad="127000">
            <a:schemeClr val="tx1"/>
          </a:glow>
        </a:effectLst>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In a humanly dense</a:t>
          </a:r>
          <a:r>
            <a:rPr lang="en-US" sz="1400" b="1" spc="-50" baseline="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 setting, such as urban centers, </a:t>
          </a:r>
          <a:endPar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205740</xdr:colOff>
      <xdr:row>466</xdr:row>
      <xdr:rowOff>37786</xdr:rowOff>
    </xdr:from>
    <xdr:to>
      <xdr:col>12</xdr:col>
      <xdr:colOff>472440</xdr:colOff>
      <xdr:row>468</xdr:row>
      <xdr:rowOff>144466</xdr:rowOff>
    </xdr:to>
    <xdr:sp macro="" textlink="">
      <xdr:nvSpPr>
        <xdr:cNvPr id="2719" name="You believe whatever serves your needs.">
          <a:extLst>
            <a:ext uri="{FF2B5EF4-FFF2-40B4-BE49-F238E27FC236}">
              <a16:creationId xmlns:a16="http://schemas.microsoft.com/office/drawing/2014/main" id="{7846E91E-FE14-41D9-9D64-09460115E876}"/>
            </a:ext>
          </a:extLst>
        </xdr:cNvPr>
        <xdr:cNvSpPr txBox="1">
          <a:spLocks/>
        </xdr:cNvSpPr>
      </xdr:nvSpPr>
      <xdr:spPr>
        <a:xfrm>
          <a:off x="3299460" y="94571506"/>
          <a:ext cx="2743200"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1" kern="1200"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In a humanly sparse setting, such as rural villages,</a:t>
          </a:r>
          <a:r>
            <a:rPr lang="en-US" sz="1400" b="1" kern="1200" spc="-50" baseline="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 </a:t>
          </a:r>
          <a:endPar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171450</xdr:colOff>
      <xdr:row>469</xdr:row>
      <xdr:rowOff>14926</xdr:rowOff>
    </xdr:from>
    <xdr:to>
      <xdr:col>10</xdr:col>
      <xdr:colOff>381000</xdr:colOff>
      <xdr:row>473</xdr:row>
      <xdr:rowOff>45406</xdr:rowOff>
    </xdr:to>
    <xdr:sp macro="" textlink="">
      <xdr:nvSpPr>
        <xdr:cNvPr id="1596" name="You believe whatever serves your needs.">
          <a:extLst>
            <a:ext uri="{FF2B5EF4-FFF2-40B4-BE49-F238E27FC236}">
              <a16:creationId xmlns:a16="http://schemas.microsoft.com/office/drawing/2014/main" id="{D7B667CA-8211-49A5-81CC-E1E96DCCE762}"/>
            </a:ext>
          </a:extLst>
        </xdr:cNvPr>
        <xdr:cNvSpPr txBox="1">
          <a:spLocks/>
        </xdr:cNvSpPr>
      </xdr:nvSpPr>
      <xdr:spPr>
        <a:xfrm>
          <a:off x="3200400" y="93131326"/>
          <a:ext cx="1666875" cy="7162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0" kern="1200" spc="-8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your situation makes it necessary </a:t>
          </a:r>
          <a:r>
            <a:rPr lang="en-US" sz="1400" b="0" kern="1200" spc="-5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to guard</a:t>
          </a: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your resolved social-needs (like cohesion).</a:t>
          </a:r>
        </a:p>
      </xdr:txBody>
    </xdr:sp>
    <xdr:clientData/>
  </xdr:twoCellAnchor>
  <xdr:twoCellAnchor>
    <xdr:from>
      <xdr:col>3</xdr:col>
      <xdr:colOff>182880</xdr:colOff>
      <xdr:row>469</xdr:row>
      <xdr:rowOff>7306</xdr:rowOff>
    </xdr:from>
    <xdr:to>
      <xdr:col>6</xdr:col>
      <xdr:colOff>352425</xdr:colOff>
      <xdr:row>473</xdr:row>
      <xdr:rowOff>37786</xdr:rowOff>
    </xdr:to>
    <xdr:sp macro="" textlink="">
      <xdr:nvSpPr>
        <xdr:cNvPr id="1597" name="You believe whatever serves your needs.">
          <a:extLst>
            <a:ext uri="{FF2B5EF4-FFF2-40B4-BE49-F238E27FC236}">
              <a16:creationId xmlns:a16="http://schemas.microsoft.com/office/drawing/2014/main" id="{5B1B0962-5F82-42E7-B7F3-AA692A2898D0}"/>
            </a:ext>
          </a:extLst>
        </xdr:cNvPr>
        <xdr:cNvSpPr txBox="1">
          <a:spLocks/>
        </xdr:cNvSpPr>
      </xdr:nvSpPr>
      <xdr:spPr>
        <a:xfrm>
          <a:off x="1268730" y="93123706"/>
          <a:ext cx="1626870" cy="7162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0" kern="1200" spc="-5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your situation makes it difficult to fully</a:t>
          </a: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 resolve your social-needs (like inclusion).</a:t>
          </a:r>
        </a:p>
      </xdr:txBody>
    </xdr:sp>
    <xdr:clientData/>
  </xdr:twoCellAnchor>
  <xdr:twoCellAnchor>
    <xdr:from>
      <xdr:col>7</xdr:col>
      <xdr:colOff>388620</xdr:colOff>
      <xdr:row>473</xdr:row>
      <xdr:rowOff>68266</xdr:rowOff>
    </xdr:from>
    <xdr:to>
      <xdr:col>10</xdr:col>
      <xdr:colOff>365760</xdr:colOff>
      <xdr:row>483</xdr:row>
      <xdr:rowOff>144780</xdr:rowOff>
    </xdr:to>
    <xdr:sp macro="" textlink="">
      <xdr:nvSpPr>
        <xdr:cNvPr id="2372" name="You believe whatever serves your needs.">
          <a:extLst>
            <a:ext uri="{FF2B5EF4-FFF2-40B4-BE49-F238E27FC236}">
              <a16:creationId xmlns:a16="http://schemas.microsoft.com/office/drawing/2014/main" id="{6196AA7D-6F5D-4446-97DD-545B3453EC76}"/>
            </a:ext>
          </a:extLst>
        </xdr:cNvPr>
        <xdr:cNvSpPr txBox="1">
          <a:spLocks/>
        </xdr:cNvSpPr>
      </xdr:nvSpPr>
      <xdr:spPr>
        <a:xfrm>
          <a:off x="3482340" y="95828806"/>
          <a:ext cx="1463040" cy="182911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As the </a:t>
          </a:r>
          <a:r>
            <a:rPr lang="en-US" sz="1400" b="0" kern="1200" spc="-70" baseline="0">
              <a:ln>
                <a:solidFill>
                  <a:srgbClr val="00B0F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wide-oriented</a:t>
          </a:r>
          <a:r>
            <a:rPr lang="en-US" sz="1400" b="0" kern="1200" spc="-7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expand the </a:t>
          </a: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role of government to serve their prioritized need, it tends to detract from your more resolved social-needs at the more local level.</a:t>
          </a:r>
          <a:endParaRPr lang="en-US" sz="1400" b="0" spc="-5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182880</xdr:colOff>
      <xdr:row>473</xdr:row>
      <xdr:rowOff>68266</xdr:rowOff>
    </xdr:from>
    <xdr:to>
      <xdr:col>6</xdr:col>
      <xdr:colOff>160020</xdr:colOff>
      <xdr:row>483</xdr:row>
      <xdr:rowOff>144466</xdr:rowOff>
    </xdr:to>
    <xdr:sp macro="" textlink="">
      <xdr:nvSpPr>
        <xdr:cNvPr id="2373" name="You believe whatever serves your needs.">
          <a:extLst>
            <a:ext uri="{FF2B5EF4-FFF2-40B4-BE49-F238E27FC236}">
              <a16:creationId xmlns:a16="http://schemas.microsoft.com/office/drawing/2014/main" id="{B0800755-34A5-44A4-B786-1C66A2A58353}"/>
            </a:ext>
          </a:extLst>
        </xdr:cNvPr>
        <xdr:cNvSpPr txBox="1">
          <a:spLocks/>
        </xdr:cNvSpPr>
      </xdr:nvSpPr>
      <xdr:spPr>
        <a:xfrm>
          <a:off x="1295400" y="95828806"/>
          <a:ext cx="1463040" cy="1828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As the </a:t>
          </a:r>
          <a:r>
            <a:rPr lang="en-US" sz="1400" b="0" kern="1200" spc="-50" baseline="0">
              <a:ln>
                <a:solidFill>
                  <a:srgbClr val="FF0000"/>
                </a:solidFill>
              </a:ln>
              <a:solidFill>
                <a:srgbClr val="FF0000"/>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deep-oriented</a:t>
          </a: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 shrink the role of government to serve their prioritized need, it tends to detract from your less resolved social-needs at the societal level.</a:t>
          </a:r>
          <a:endParaRPr lang="en-US" sz="1400" b="0" spc="-5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66711</xdr:colOff>
      <xdr:row>842</xdr:row>
      <xdr:rowOff>175259</xdr:rowOff>
    </xdr:from>
    <xdr:to>
      <xdr:col>11</xdr:col>
      <xdr:colOff>411481</xdr:colOff>
      <xdr:row>847</xdr:row>
      <xdr:rowOff>167639</xdr:rowOff>
    </xdr:to>
    <xdr:sp macro="" textlink="">
      <xdr:nvSpPr>
        <xdr:cNvPr id="2374" name="TextBox 2373">
          <a:extLst>
            <a:ext uri="{FF2B5EF4-FFF2-40B4-BE49-F238E27FC236}">
              <a16:creationId xmlns:a16="http://schemas.microsoft.com/office/drawing/2014/main" id="{10285ADF-7E37-4616-ABC1-DFD32E7D28F7}"/>
            </a:ext>
          </a:extLst>
        </xdr:cNvPr>
        <xdr:cNvSpPr txBox="1"/>
      </xdr:nvSpPr>
      <xdr:spPr>
        <a:xfrm>
          <a:off x="683931" y="164066219"/>
          <a:ext cx="4802470" cy="86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Aft>
              <a:spcPts val="600"/>
            </a:spcAft>
          </a:pPr>
          <a:r>
            <a:rPr lang="en-US" sz="1200" baseline="0">
              <a:latin typeface="Tahoma" panose="020B0604030504040204" pitchFamily="34" charset="0"/>
              <a:ea typeface="Tahoma" panose="020B0604030504040204" pitchFamily="34" charset="0"/>
              <a:cs typeface="Tahoma" panose="020B0604030504040204" pitchFamily="34" charset="0"/>
            </a:rPr>
            <a:t>Political fighting can never apply to the core needs themselves. </a:t>
          </a:r>
        </a:p>
        <a:p>
          <a:pPr algn="ctr"/>
          <a:r>
            <a:rPr lang="en-US" sz="3200" b="1" baseline="0">
              <a:solidFill>
                <a:srgbClr val="3C1E5A"/>
              </a:solidFill>
              <a:latin typeface="Tahoma" panose="020B0604030504040204" pitchFamily="34" charset="0"/>
              <a:ea typeface="Tahoma" panose="020B0604030504040204" pitchFamily="34" charset="0"/>
              <a:cs typeface="Tahoma" panose="020B0604030504040204" pitchFamily="34" charset="0"/>
            </a:rPr>
            <a:t>On the one hand...</a:t>
          </a:r>
          <a:endParaRPr lang="en-US" sz="3200" baseline="0">
            <a:solidFill>
              <a:srgbClr val="3C1E5A"/>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152400</xdr:colOff>
      <xdr:row>848</xdr:row>
      <xdr:rowOff>114300</xdr:rowOff>
    </xdr:from>
    <xdr:to>
      <xdr:col>12</xdr:col>
      <xdr:colOff>190500</xdr:colOff>
      <xdr:row>862</xdr:row>
      <xdr:rowOff>60960</xdr:rowOff>
    </xdr:to>
    <xdr:grpSp>
      <xdr:nvGrpSpPr>
        <xdr:cNvPr id="21" name="Group 20">
          <a:extLst>
            <a:ext uri="{FF2B5EF4-FFF2-40B4-BE49-F238E27FC236}">
              <a16:creationId xmlns:a16="http://schemas.microsoft.com/office/drawing/2014/main" id="{28598BB9-4646-4A72-A91D-11530F7D882B}"/>
            </a:ext>
          </a:extLst>
        </xdr:cNvPr>
        <xdr:cNvGrpSpPr/>
      </xdr:nvGrpSpPr>
      <xdr:grpSpPr>
        <a:xfrm>
          <a:off x="266700" y="165628320"/>
          <a:ext cx="5570220" cy="2400300"/>
          <a:chOff x="274320" y="165056820"/>
          <a:chExt cx="5486400" cy="2400300"/>
        </a:xfrm>
      </xdr:grpSpPr>
      <xdr:sp macro="" textlink="">
        <xdr:nvSpPr>
          <xdr:cNvPr id="20" name="Speech Bubble: Oval 19">
            <a:extLst>
              <a:ext uri="{FF2B5EF4-FFF2-40B4-BE49-F238E27FC236}">
                <a16:creationId xmlns:a16="http://schemas.microsoft.com/office/drawing/2014/main" id="{1F129E29-50D8-4414-8B0F-9017CA1E9839}"/>
              </a:ext>
            </a:extLst>
          </xdr:cNvPr>
          <xdr:cNvSpPr/>
        </xdr:nvSpPr>
        <xdr:spPr>
          <a:xfrm>
            <a:off x="274320" y="16505682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87" name="Speech Bubble: Oval 1586">
            <a:extLst>
              <a:ext uri="{FF2B5EF4-FFF2-40B4-BE49-F238E27FC236}">
                <a16:creationId xmlns:a16="http://schemas.microsoft.com/office/drawing/2014/main" id="{D65AB19F-AEBA-44AD-A5BE-2540DA115914}"/>
              </a:ext>
            </a:extLst>
          </xdr:cNvPr>
          <xdr:cNvSpPr/>
        </xdr:nvSpPr>
        <xdr:spPr>
          <a:xfrm>
            <a:off x="274320" y="16628364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88" name="Speech Bubble: Oval 1587">
            <a:extLst>
              <a:ext uri="{FF2B5EF4-FFF2-40B4-BE49-F238E27FC236}">
                <a16:creationId xmlns:a16="http://schemas.microsoft.com/office/drawing/2014/main" id="{33353EB7-77BF-48BE-8066-EC5005E78236}"/>
              </a:ext>
            </a:extLst>
          </xdr:cNvPr>
          <xdr:cNvSpPr/>
        </xdr:nvSpPr>
        <xdr:spPr>
          <a:xfrm flipH="1">
            <a:off x="274320" y="16566642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95" name="Speech Bubble: Oval 1594">
            <a:extLst>
              <a:ext uri="{FF2B5EF4-FFF2-40B4-BE49-F238E27FC236}">
                <a16:creationId xmlns:a16="http://schemas.microsoft.com/office/drawing/2014/main" id="{54D552D7-5E9F-4BDA-899D-D5F72A4BB5EB}"/>
              </a:ext>
            </a:extLst>
          </xdr:cNvPr>
          <xdr:cNvSpPr/>
        </xdr:nvSpPr>
        <xdr:spPr>
          <a:xfrm flipH="1">
            <a:off x="274320" y="166908480"/>
            <a:ext cx="5486400" cy="54864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grpSp>
    <xdr:clientData/>
  </xdr:twoCellAnchor>
  <xdr:twoCellAnchor>
    <xdr:from>
      <xdr:col>1</xdr:col>
      <xdr:colOff>15240</xdr:colOff>
      <xdr:row>848</xdr:row>
      <xdr:rowOff>153216</xdr:rowOff>
    </xdr:from>
    <xdr:to>
      <xdr:col>13</xdr:col>
      <xdr:colOff>15240</xdr:colOff>
      <xdr:row>869</xdr:row>
      <xdr:rowOff>130356</xdr:rowOff>
    </xdr:to>
    <xdr:sp macro="" textlink="">
      <xdr:nvSpPr>
        <xdr:cNvPr id="2375" name="TextBox 2374">
          <a:extLst>
            <a:ext uri="{FF2B5EF4-FFF2-40B4-BE49-F238E27FC236}">
              <a16:creationId xmlns:a16="http://schemas.microsoft.com/office/drawing/2014/main" id="{9CB4A2C9-6C91-4B4E-B7C4-AA0D445496D2}"/>
            </a:ext>
          </a:extLst>
        </xdr:cNvPr>
        <xdr:cNvSpPr txBox="1"/>
      </xdr:nvSpPr>
      <xdr:spPr>
        <a:xfrm>
          <a:off x="137160" y="156980436"/>
          <a:ext cx="5943600" cy="365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spc="-20" baseline="0">
              <a:ln>
                <a:solidFill>
                  <a:srgbClr val="FFC3F5"/>
                </a:solidFill>
              </a:ln>
              <a:solidFill>
                <a:srgbClr val="F0CDFF"/>
              </a:solidFill>
              <a:latin typeface="Verdana" panose="020B0604030504040204" pitchFamily="34" charset="0"/>
              <a:ea typeface="Verdana" panose="020B0604030504040204" pitchFamily="34" charset="0"/>
            </a:rPr>
            <a:t>"The hottest places in hell are reserved for those who, in times of great moral crisis, maintain their neutrality." </a:t>
          </a:r>
          <a:r>
            <a:rPr lang="en-US" sz="1400" spc="-20" baseline="0">
              <a:ln>
                <a:noFill/>
              </a:ln>
              <a:solidFill>
                <a:srgbClr val="E178FF"/>
              </a:solidFill>
              <a:latin typeface="Verdana" panose="020B0604030504040204" pitchFamily="34" charset="0"/>
              <a:ea typeface="Verdana" panose="020B0604030504040204" pitchFamily="34" charset="0"/>
            </a:rPr>
            <a:t>- </a:t>
          </a:r>
          <a:r>
            <a:rPr lang="en-US" sz="1400" i="1" spc="-20" baseline="0">
              <a:ln>
                <a:noFill/>
              </a:ln>
              <a:solidFill>
                <a:srgbClr val="E178FF"/>
              </a:solidFill>
              <a:latin typeface="Verdana" panose="020B0604030504040204" pitchFamily="34" charset="0"/>
              <a:ea typeface="Verdana" panose="020B0604030504040204" pitchFamily="34" charset="0"/>
            </a:rPr>
            <a:t>Dante Aligheiri</a:t>
          </a:r>
        </a:p>
        <a:p>
          <a:endParaRPr lang="en-US" sz="1200" baseline="0">
            <a:ln>
              <a:solidFill>
                <a:srgbClr val="FFC3F5"/>
              </a:solidFill>
            </a:ln>
            <a:solidFill>
              <a:srgbClr val="E178FF"/>
            </a:solidFill>
            <a:latin typeface="Verdana" panose="020B0604030504040204" pitchFamily="34" charset="0"/>
            <a:ea typeface="Verdana" panose="020B0604030504040204" pitchFamily="34" charset="0"/>
          </a:endParaRPr>
        </a:p>
        <a:p>
          <a:pPr lvl="1"/>
          <a:r>
            <a:rPr lang="en-US" sz="1400" baseline="0">
              <a:ln>
                <a:solidFill>
                  <a:srgbClr val="FFC3F5"/>
                </a:solidFill>
              </a:ln>
              <a:solidFill>
                <a:srgbClr val="F0CDFF"/>
              </a:solidFill>
              <a:latin typeface="Verdana" panose="020B0604030504040204" pitchFamily="34" charset="0"/>
              <a:ea typeface="Verdana" panose="020B0604030504040204" pitchFamily="34" charset="0"/>
            </a:rPr>
            <a:t>"Take sides. Neutrality helps the oppressor, never the victim."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Elie Eiesel</a:t>
          </a:r>
        </a:p>
        <a:p>
          <a:endParaRPr lang="en-US" sz="1200" baseline="0">
            <a:ln>
              <a:solidFill>
                <a:srgbClr val="FFC3F5"/>
              </a:solidFill>
            </a:ln>
            <a:solidFill>
              <a:srgbClr val="E178FF"/>
            </a:solidFill>
            <a:latin typeface="Verdana" panose="020B0604030504040204" pitchFamily="34" charset="0"/>
            <a:ea typeface="Verdana" panose="020B0604030504040204" pitchFamily="34" charset="0"/>
          </a:endParaRPr>
        </a:p>
        <a:p>
          <a:r>
            <a:rPr lang="en-US" sz="1400" baseline="0">
              <a:ln>
                <a:solidFill>
                  <a:srgbClr val="FFC3F5"/>
                </a:solidFill>
              </a:ln>
              <a:solidFill>
                <a:srgbClr val="F0CDFF"/>
              </a:solidFill>
              <a:latin typeface="Verdana" panose="020B0604030504040204" pitchFamily="34" charset="0"/>
              <a:ea typeface="Verdana" panose="020B0604030504040204" pitchFamily="34" charset="0"/>
            </a:rPr>
            <a:t>"If you are neutral in situations of injustice, you have chosen the side of the oppressor."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Desmond Tutu</a:t>
          </a:r>
        </a:p>
        <a:p>
          <a:endParaRPr lang="en-US" sz="1400" baseline="0">
            <a:ln>
              <a:solidFill>
                <a:srgbClr val="FFC3F5"/>
              </a:solidFill>
            </a:ln>
            <a:solidFill>
              <a:srgbClr val="E178FF"/>
            </a:solidFill>
            <a:latin typeface="Verdana" panose="020B0604030504040204" pitchFamily="34" charset="0"/>
            <a:ea typeface="Verdana" panose="020B0604030504040204" pitchFamily="34" charset="0"/>
          </a:endParaRPr>
        </a:p>
        <a:p>
          <a:pPr lvl="1"/>
          <a:r>
            <a:rPr lang="en-US" sz="1400" spc="-20" baseline="0">
              <a:ln>
                <a:solidFill>
                  <a:srgbClr val="FFC3F5"/>
                </a:solidFill>
              </a:ln>
              <a:solidFill>
                <a:srgbClr val="F0CDFF"/>
              </a:solidFill>
              <a:latin typeface="Verdana" panose="020B0604030504040204" pitchFamily="34" charset="0"/>
              <a:ea typeface="Verdana" panose="020B0604030504040204" pitchFamily="34" charset="0"/>
            </a:rPr>
            <a:t>"Neutral men are the devils' allies." </a:t>
          </a:r>
          <a:r>
            <a:rPr lang="en-US" sz="1400" spc="-20" baseline="0">
              <a:ln>
                <a:noFill/>
              </a:ln>
              <a:solidFill>
                <a:srgbClr val="E178FF"/>
              </a:solidFill>
              <a:latin typeface="Verdana" panose="020B0604030504040204" pitchFamily="34" charset="0"/>
              <a:ea typeface="Verdana" panose="020B0604030504040204" pitchFamily="34" charset="0"/>
            </a:rPr>
            <a:t>- </a:t>
          </a:r>
          <a:r>
            <a:rPr lang="en-US" sz="1400" i="1" spc="-20" baseline="0">
              <a:ln>
                <a:noFill/>
              </a:ln>
              <a:solidFill>
                <a:srgbClr val="E178FF"/>
              </a:solidFill>
              <a:latin typeface="Verdana" panose="020B0604030504040204" pitchFamily="34" charset="0"/>
              <a:ea typeface="Verdana" panose="020B0604030504040204" pitchFamily="34" charset="0"/>
            </a:rPr>
            <a:t>Edwin Hubbel Chapin</a:t>
          </a:r>
        </a:p>
        <a:p>
          <a:endParaRPr lang="en-US" sz="1400" baseline="0">
            <a:solidFill>
              <a:srgbClr val="A0FFCD"/>
            </a:solidFill>
            <a:latin typeface="Verdana" panose="020B0604030504040204" pitchFamily="34" charset="0"/>
            <a:ea typeface="Verdana" panose="020B0604030504040204" pitchFamily="34" charset="0"/>
          </a:endParaRPr>
        </a:p>
        <a:p>
          <a:pPr algn="ctr">
            <a:spcBef>
              <a:spcPts val="1200"/>
            </a:spcBef>
            <a:spcAft>
              <a:spcPts val="600"/>
            </a:spcAft>
          </a:pPr>
          <a:r>
            <a:rPr lang="en-US" sz="3200" b="1" baseline="0">
              <a:solidFill>
                <a:srgbClr val="A0FFCD"/>
              </a:solidFill>
              <a:latin typeface="Verdana" panose="020B0604030504040204" pitchFamily="34" charset="0"/>
              <a:ea typeface="Verdana" panose="020B0604030504040204" pitchFamily="34" charset="0"/>
              <a:cs typeface="Arial" panose="020B0604020202020204" pitchFamily="34" charset="0"/>
            </a:rPr>
            <a:t>HOWEVER...</a:t>
          </a:r>
        </a:p>
        <a:p>
          <a:pPr algn="ctr"/>
          <a:r>
            <a:rPr lang="en-US" sz="1400" b="1" spc="80" baseline="0">
              <a:solidFill>
                <a:srgbClr val="A0FFCD"/>
              </a:solidFill>
              <a:latin typeface="Verdana" panose="020B0604030504040204" pitchFamily="34" charset="0"/>
              <a:ea typeface="Verdana" panose="020B0604030504040204" pitchFamily="34" charset="0"/>
              <a:cs typeface="Arial" panose="020B0604020202020204" pitchFamily="34" charset="0"/>
            </a:rPr>
            <a:t>Taking a side against what another </a:t>
          </a:r>
          <a:r>
            <a:rPr lang="en-US" sz="1400" b="1" i="1" spc="80" baseline="0">
              <a:ln>
                <a:solidFill>
                  <a:srgbClr val="A0FFCD"/>
                </a:solidFill>
              </a:ln>
              <a:solidFill>
                <a:srgbClr val="A0FFCD"/>
              </a:solidFill>
              <a:latin typeface="Verdana" panose="020B0604030504040204" pitchFamily="34" charset="0"/>
              <a:ea typeface="Verdana" panose="020B0604030504040204" pitchFamily="34" charset="0"/>
              <a:cs typeface="Arial" panose="020B0604020202020204" pitchFamily="34" charset="0"/>
            </a:rPr>
            <a:t>needs</a:t>
          </a:r>
          <a:r>
            <a:rPr lang="en-US" sz="1400" b="1" spc="80" baseline="0">
              <a:solidFill>
                <a:srgbClr val="A0FFCD"/>
              </a:solidFill>
              <a:latin typeface="Verdana" panose="020B0604030504040204" pitchFamily="34" charset="0"/>
              <a:ea typeface="Verdana" panose="020B0604030504040204" pitchFamily="34" charset="0"/>
              <a:cs typeface="Arial" panose="020B0604020202020204" pitchFamily="34" charset="0"/>
            </a:rPr>
            <a:t> does not</a:t>
          </a:r>
          <a:r>
            <a:rPr lang="en-US" sz="1400" b="1" baseline="0">
              <a:solidFill>
                <a:srgbClr val="A0FFCD"/>
              </a:solidFill>
              <a:latin typeface="Verdana" panose="020B0604030504040204" pitchFamily="34" charset="0"/>
              <a:ea typeface="Verdana" panose="020B0604030504040204" pitchFamily="34" charset="0"/>
              <a:cs typeface="Arial" panose="020B0604020202020204" pitchFamily="34" charset="0"/>
            </a:rPr>
            <a:t> extinguish moral conflict, but enflames it</a:t>
          </a:r>
          <a:r>
            <a:rPr lang="en-US" sz="1400" baseline="0">
              <a:solidFill>
                <a:srgbClr val="A0FFCD"/>
              </a:solidFill>
              <a:latin typeface="Verdana" panose="020B0604030504040204" pitchFamily="34" charset="0"/>
              <a:ea typeface="Verdana" panose="020B0604030504040204" pitchFamily="34" charset="0"/>
              <a:cs typeface="Arial" panose="020B0604020202020204" pitchFamily="34" charset="0"/>
            </a:rPr>
            <a:t>. - Steph Turner</a:t>
          </a:r>
        </a:p>
      </xdr:txBody>
    </xdr:sp>
    <xdr:clientData/>
  </xdr:twoCellAnchor>
  <xdr:twoCellAnchor>
    <xdr:from>
      <xdr:col>2</xdr:col>
      <xdr:colOff>373379</xdr:colOff>
      <xdr:row>826</xdr:row>
      <xdr:rowOff>106680</xdr:rowOff>
    </xdr:from>
    <xdr:to>
      <xdr:col>11</xdr:col>
      <xdr:colOff>304799</xdr:colOff>
      <xdr:row>841</xdr:row>
      <xdr:rowOff>3810</xdr:rowOff>
    </xdr:to>
    <xdr:sp macro="" textlink="">
      <xdr:nvSpPr>
        <xdr:cNvPr id="1586" name="Government exists as a force for good.">
          <a:extLst>
            <a:ext uri="{FF2B5EF4-FFF2-40B4-BE49-F238E27FC236}">
              <a16:creationId xmlns:a16="http://schemas.microsoft.com/office/drawing/2014/main" id="{17BA8A9C-A4C7-40EE-A37A-BBA60B477D43}"/>
            </a:ext>
          </a:extLst>
        </xdr:cNvPr>
        <xdr:cNvSpPr txBox="1">
          <a:spLocks/>
        </xdr:cNvSpPr>
      </xdr:nvSpPr>
      <xdr:spPr>
        <a:xfrm>
          <a:off x="973454" y="158345505"/>
          <a:ext cx="4303395" cy="24688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800" b="1" i="1">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So</a:t>
          </a:r>
          <a:r>
            <a:rPr lang="en-US" sz="1800" b="1" i="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what </a:t>
          </a:r>
          <a:r>
            <a:rPr lang="en-US" sz="18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if you oppose those who oppose you. Anyone can be defensive and wait for the others to make the first move.</a:t>
          </a:r>
        </a:p>
        <a:p>
          <a:pPr marL="0" indent="0" algn="l">
            <a:lnSpc>
              <a:spcPct val="100000"/>
            </a:lnSpc>
            <a:spcBef>
              <a:spcPts val="1200"/>
            </a:spcBef>
            <a:buNone/>
          </a:pPr>
          <a:r>
            <a:rPr lang="en-US" sz="18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Be </a:t>
          </a:r>
          <a:r>
            <a:rPr lang="en-US" sz="1800" b="1" baseline="0">
              <a:gradFill flip="none" rotWithShape="1">
                <a:gsLst>
                  <a:gs pos="0">
                    <a:srgbClr val="A0FFCD">
                      <a:shade val="30000"/>
                      <a:satMod val="115000"/>
                    </a:srgbClr>
                  </a:gs>
                  <a:gs pos="50000">
                    <a:srgbClr val="A0FFCD">
                      <a:shade val="67500"/>
                      <a:satMod val="115000"/>
                    </a:srgbClr>
                  </a:gs>
                  <a:gs pos="100000">
                    <a:srgbClr val="A0FFCD">
                      <a:shade val="100000"/>
                      <a:satMod val="115000"/>
                    </a:srgbClr>
                  </a:gs>
                </a:gsLst>
                <a:lin ang="16200000" scaled="1"/>
                <a:tileRect/>
              </a:gra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remarkable</a:t>
          </a:r>
          <a:r>
            <a:rPr lang="en-US" sz="18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by </a:t>
          </a:r>
          <a:r>
            <a:rPr lang="en-US" sz="1800" b="1" i="1" baseline="0">
              <a:solidFill>
                <a:srgbClr val="A0FFCD"/>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you</a:t>
          </a:r>
          <a:r>
            <a:rPr lang="en-US" sz="18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moving  first. Offer what </a:t>
          </a:r>
          <a:r>
            <a:rPr lang="en-US" sz="1800" b="1" i="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you</a:t>
          </a:r>
          <a:r>
            <a:rPr lang="en-US" sz="18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can to those who politically oppose you. We dare you to be great!</a:t>
          </a:r>
          <a:endParaRPr lang="en-US" sz="18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167640</xdr:colOff>
      <xdr:row>901</xdr:row>
      <xdr:rowOff>45720</xdr:rowOff>
    </xdr:from>
    <xdr:to>
      <xdr:col>12</xdr:col>
      <xdr:colOff>388620</xdr:colOff>
      <xdr:row>917</xdr:row>
      <xdr:rowOff>76200</xdr:rowOff>
    </xdr:to>
    <xdr:grpSp>
      <xdr:nvGrpSpPr>
        <xdr:cNvPr id="11" name="Group 10">
          <a:extLst>
            <a:ext uri="{FF2B5EF4-FFF2-40B4-BE49-F238E27FC236}">
              <a16:creationId xmlns:a16="http://schemas.microsoft.com/office/drawing/2014/main" id="{024164B0-029A-4A04-9D58-7299A64293D8}"/>
            </a:ext>
          </a:extLst>
        </xdr:cNvPr>
        <xdr:cNvGrpSpPr/>
      </xdr:nvGrpSpPr>
      <xdr:grpSpPr>
        <a:xfrm>
          <a:off x="281940" y="175054260"/>
          <a:ext cx="5753100" cy="2834640"/>
          <a:chOff x="289560" y="174879000"/>
          <a:chExt cx="5669280" cy="2834640"/>
        </a:xfrm>
      </xdr:grpSpPr>
      <xdr:sp macro="" textlink="">
        <xdr:nvSpPr>
          <xdr:cNvPr id="54" name="Rectangle: Rounded Corners 53">
            <a:extLst>
              <a:ext uri="{FF2B5EF4-FFF2-40B4-BE49-F238E27FC236}">
                <a16:creationId xmlns:a16="http://schemas.microsoft.com/office/drawing/2014/main" id="{65ACE544-DA17-472D-8659-2B1367B52C2A}"/>
              </a:ext>
            </a:extLst>
          </xdr:cNvPr>
          <xdr:cNvSpPr/>
        </xdr:nvSpPr>
        <xdr:spPr>
          <a:xfrm>
            <a:off x="289560" y="174879000"/>
            <a:ext cx="5669280" cy="2834640"/>
          </a:xfrm>
          <a:prstGeom prst="round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baseline="0">
                <a:solidFill>
                  <a:srgbClr val="F5D2FF"/>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Wellness is psychosocial</a:t>
            </a:r>
            <a:r>
              <a:rPr lang="en-US" sz="1200" b="1" baseline="0">
                <a:solidFill>
                  <a:srgbClr val="E178FF"/>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grpSp>
        <xdr:nvGrpSpPr>
          <xdr:cNvPr id="25" name="Group 24">
            <a:extLst>
              <a:ext uri="{FF2B5EF4-FFF2-40B4-BE49-F238E27FC236}">
                <a16:creationId xmlns:a16="http://schemas.microsoft.com/office/drawing/2014/main" id="{601B2167-D388-42AB-8AA2-4AEE5A7DF332}"/>
              </a:ext>
            </a:extLst>
          </xdr:cNvPr>
          <xdr:cNvGrpSpPr/>
        </xdr:nvGrpSpPr>
        <xdr:grpSpPr>
          <a:xfrm>
            <a:off x="326877" y="175104908"/>
            <a:ext cx="5577759" cy="1976569"/>
            <a:chOff x="6598137" y="128211428"/>
            <a:chExt cx="5577759" cy="1976569"/>
          </a:xfrm>
        </xdr:grpSpPr>
        <xdr:grpSp>
          <xdr:nvGrpSpPr>
            <xdr:cNvPr id="1651" name="Group 1650">
              <a:extLst>
                <a:ext uri="{FF2B5EF4-FFF2-40B4-BE49-F238E27FC236}">
                  <a16:creationId xmlns:a16="http://schemas.microsoft.com/office/drawing/2014/main" id="{90BB418F-CBE9-400C-BC17-0B6381CB3A2C}"/>
                </a:ext>
              </a:extLst>
            </xdr:cNvPr>
            <xdr:cNvGrpSpPr/>
          </xdr:nvGrpSpPr>
          <xdr:grpSpPr>
            <a:xfrm>
              <a:off x="6643082" y="129775408"/>
              <a:ext cx="5480282" cy="412589"/>
              <a:chOff x="6403140" y="11490406"/>
              <a:chExt cx="2765483" cy="386211"/>
            </a:xfrm>
            <a:effectLst>
              <a:outerShdw blurRad="63500" sx="102000" sy="102000" algn="ctr" rotWithShape="0">
                <a:prstClr val="black">
                  <a:alpha val="40000"/>
                </a:prstClr>
              </a:outerShdw>
            </a:effectLst>
          </xdr:grpSpPr>
          <xdr:sp macro="" textlink="">
            <xdr:nvSpPr>
              <xdr:cNvPr id="1652" name="Right Brace 1651">
                <a:extLst>
                  <a:ext uri="{FF2B5EF4-FFF2-40B4-BE49-F238E27FC236}">
                    <a16:creationId xmlns:a16="http://schemas.microsoft.com/office/drawing/2014/main" id="{1C3DAC3D-1D88-45AD-BB7C-9683DDDD72E1}"/>
                  </a:ext>
                </a:extLst>
              </xdr:cNvPr>
              <xdr:cNvSpPr/>
            </xdr:nvSpPr>
            <xdr:spPr>
              <a:xfrm rot="5400000">
                <a:off x="7693286" y="10870572"/>
                <a:ext cx="182880" cy="1614995"/>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53" name="Right Bracket 1652">
                <a:extLst>
                  <a:ext uri="{FF2B5EF4-FFF2-40B4-BE49-F238E27FC236}">
                    <a16:creationId xmlns:a16="http://schemas.microsoft.com/office/drawing/2014/main" id="{D97DF208-2A5E-4C38-B542-EF3E489B3249}"/>
                  </a:ext>
                </a:extLst>
              </xdr:cNvPr>
              <xdr:cNvSpPr/>
            </xdr:nvSpPr>
            <xdr:spPr>
              <a:xfrm rot="5400000">
                <a:off x="6938861" y="10957479"/>
                <a:ext cx="82127" cy="115357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54" name="Right Bracket 1653">
                <a:extLst>
                  <a:ext uri="{FF2B5EF4-FFF2-40B4-BE49-F238E27FC236}">
                    <a16:creationId xmlns:a16="http://schemas.microsoft.com/office/drawing/2014/main" id="{E5928E82-B840-46DD-86AD-C81B439373CC}"/>
                  </a:ext>
                </a:extLst>
              </xdr:cNvPr>
              <xdr:cNvSpPr/>
            </xdr:nvSpPr>
            <xdr:spPr>
              <a:xfrm rot="5400000">
                <a:off x="8550773" y="10954684"/>
                <a:ext cx="82127" cy="1153572"/>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55" name="Flowchart: Delay 1654">
                <a:extLst>
                  <a:ext uri="{FF2B5EF4-FFF2-40B4-BE49-F238E27FC236}">
                    <a16:creationId xmlns:a16="http://schemas.microsoft.com/office/drawing/2014/main" id="{98746EF3-F821-42C0-A8B0-DC2F119DA834}"/>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1894" name="Group 1893">
              <a:extLst>
                <a:ext uri="{FF2B5EF4-FFF2-40B4-BE49-F238E27FC236}">
                  <a16:creationId xmlns:a16="http://schemas.microsoft.com/office/drawing/2014/main" id="{8E03F6B4-6859-41BC-93B2-4B9F15B2169B}"/>
                </a:ext>
              </a:extLst>
            </xdr:cNvPr>
            <xdr:cNvGrpSpPr/>
          </xdr:nvGrpSpPr>
          <xdr:grpSpPr>
            <a:xfrm>
              <a:off x="6598137" y="128211428"/>
              <a:ext cx="5577759" cy="1659837"/>
              <a:chOff x="5173197" y="1094588"/>
              <a:chExt cx="5577759" cy="1659837"/>
            </a:xfrm>
            <a:noFill/>
          </xdr:grpSpPr>
          <xdr:sp macro="" textlink="">
            <xdr:nvSpPr>
              <xdr:cNvPr id="1895" name="TextBox 1894">
                <a:extLst>
                  <a:ext uri="{FF2B5EF4-FFF2-40B4-BE49-F238E27FC236}">
                    <a16:creationId xmlns:a16="http://schemas.microsoft.com/office/drawing/2014/main" id="{4E8EFB8A-B91E-4635-A38D-CEA37C4134EB}"/>
                  </a:ext>
                </a:extLst>
              </xdr:cNvPr>
              <xdr:cNvSpPr txBox="1"/>
            </xdr:nvSpPr>
            <xdr:spPr>
              <a:xfrm rot="21300000">
                <a:off x="5173197" y="1094588"/>
                <a:ext cx="2514600" cy="1645920"/>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C3F5"/>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Your</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to </a:t>
                </a: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me</a:t>
                </a:r>
              </a:p>
              <a:p>
                <a:pPr algn="ctr">
                  <a:spcBef>
                    <a:spcPts val="600"/>
                  </a:spcBef>
                </a:pPr>
                <a:r>
                  <a:rPr lang="en-US" sz="12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can only be </a:t>
                </a:r>
              </a:p>
              <a:p>
                <a:pPr algn="ctr">
                  <a:spcBef>
                    <a:spcPts val="0"/>
                  </a:spcBef>
                </a:pPr>
                <a:r>
                  <a:rPr lang="en-US" sz="12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as good as</a:t>
                </a:r>
              </a:p>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my</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a:t>
                </a:r>
                <a:b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b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to </a:t>
                </a:r>
                <a:r>
                  <a:rPr lang="en-US" sz="1600" b="1" baseline="0">
                    <a:solidFill>
                      <a:srgbClr val="FFC3F5"/>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96" name="TextBox 1895">
                <a:extLst>
                  <a:ext uri="{FF2B5EF4-FFF2-40B4-BE49-F238E27FC236}">
                    <a16:creationId xmlns:a16="http://schemas.microsoft.com/office/drawing/2014/main" id="{A246B2CE-74A1-4096-96C0-6D2DC2B0447A}"/>
                  </a:ext>
                </a:extLst>
              </xdr:cNvPr>
              <xdr:cNvSpPr txBox="1"/>
            </xdr:nvSpPr>
            <xdr:spPr>
              <a:xfrm rot="315309">
                <a:off x="8236356" y="1108505"/>
                <a:ext cx="2514600" cy="1645920"/>
              </a:xfrm>
              <a:prstGeom prst="rect">
                <a:avLst/>
              </a:prstGeom>
              <a:solidFill>
                <a:srgbClr val="FF99FF">
                  <a:alpha val="20000"/>
                </a:srgbClr>
              </a:solidFill>
              <a:ln w="9525" cmpd="sng">
                <a:solidFill>
                  <a:srgbClr val="7030A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My</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a:t>
                </a:r>
                <a:b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b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to </a:t>
                </a:r>
                <a:r>
                  <a:rPr lang="en-US" sz="1600" b="1" baseline="0">
                    <a:solidFill>
                      <a:srgbClr val="FFC3F5"/>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p>
              <a:p>
                <a:pPr algn="ctr">
                  <a:spcBef>
                    <a:spcPts val="600"/>
                  </a:spcBef>
                </a:pPr>
                <a:r>
                  <a:rPr lang="en-US" sz="12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can only be </a:t>
                </a:r>
              </a:p>
              <a:p>
                <a:pPr algn="ctr">
                  <a:spcBef>
                    <a:spcPts val="0"/>
                  </a:spcBef>
                </a:pPr>
                <a:r>
                  <a:rPr lang="en-US" sz="12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as good as</a:t>
                </a:r>
              </a:p>
              <a:p>
                <a:pPr algn="ctr">
                  <a:spcBef>
                    <a:spcPts val="600"/>
                  </a:spcBef>
                </a:pPr>
                <a:r>
                  <a:rPr lang="en-US" sz="1600" b="1" baseline="0">
                    <a:solidFill>
                      <a:srgbClr val="FFC3F5"/>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your</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to </a:t>
                </a:r>
                <a:r>
                  <a:rPr lang="en-US" sz="1600" b="1" baseline="0">
                    <a:solidFill>
                      <a:srgbClr val="A0FFCD"/>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me</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grpSp>
    <xdr:clientData/>
  </xdr:twoCellAnchor>
  <xdr:twoCellAnchor>
    <xdr:from>
      <xdr:col>5</xdr:col>
      <xdr:colOff>457558</xdr:colOff>
      <xdr:row>607</xdr:row>
      <xdr:rowOff>151851</xdr:rowOff>
    </xdr:from>
    <xdr:to>
      <xdr:col>6</xdr:col>
      <xdr:colOff>189515</xdr:colOff>
      <xdr:row>609</xdr:row>
      <xdr:rowOff>54693</xdr:rowOff>
    </xdr:to>
    <xdr:sp macro="" textlink="">
      <xdr:nvSpPr>
        <xdr:cNvPr id="1927" name="Freeform: Shape 1926">
          <a:extLst>
            <a:ext uri="{FF2B5EF4-FFF2-40B4-BE49-F238E27FC236}">
              <a16:creationId xmlns:a16="http://schemas.microsoft.com/office/drawing/2014/main" id="{8D5A49D5-BF55-4F4D-9F8A-9FCBB5329F08}"/>
            </a:ext>
          </a:extLst>
        </xdr:cNvPr>
        <xdr:cNvSpPr/>
      </xdr:nvSpPr>
      <xdr:spPr>
        <a:xfrm>
          <a:off x="2560678"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3C1E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607</xdr:row>
      <xdr:rowOff>151851</xdr:rowOff>
    </xdr:from>
    <xdr:to>
      <xdr:col>8</xdr:col>
      <xdr:colOff>27809</xdr:colOff>
      <xdr:row>609</xdr:row>
      <xdr:rowOff>54693</xdr:rowOff>
    </xdr:to>
    <xdr:sp macro="" textlink="">
      <xdr:nvSpPr>
        <xdr:cNvPr id="1928" name="Freeform: Shape 1927">
          <a:extLst>
            <a:ext uri="{FF2B5EF4-FFF2-40B4-BE49-F238E27FC236}">
              <a16:creationId xmlns:a16="http://schemas.microsoft.com/office/drawing/2014/main" id="{EC929FC2-C82E-4849-B2F3-0EA4261B9C70}"/>
            </a:ext>
          </a:extLst>
        </xdr:cNvPr>
        <xdr:cNvSpPr/>
      </xdr:nvSpPr>
      <xdr:spPr>
        <a:xfrm flipH="1">
          <a:off x="3389572"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104140</xdr:colOff>
      <xdr:row>603</xdr:row>
      <xdr:rowOff>144595</xdr:rowOff>
    </xdr:from>
    <xdr:to>
      <xdr:col>13</xdr:col>
      <xdr:colOff>16764</xdr:colOff>
      <xdr:row>610</xdr:row>
      <xdr:rowOff>82279</xdr:rowOff>
    </xdr:to>
    <xdr:grpSp>
      <xdr:nvGrpSpPr>
        <xdr:cNvPr id="1930" name="Group 1929">
          <a:extLst>
            <a:ext uri="{FF2B5EF4-FFF2-40B4-BE49-F238E27FC236}">
              <a16:creationId xmlns:a16="http://schemas.microsoft.com/office/drawing/2014/main" id="{D2FC8D9C-DAC7-4EA1-9BC8-29EB64195681}"/>
            </a:ext>
          </a:extLst>
        </xdr:cNvPr>
        <xdr:cNvGrpSpPr/>
      </xdr:nvGrpSpPr>
      <xdr:grpSpPr>
        <a:xfrm>
          <a:off x="104140" y="119542375"/>
          <a:ext cx="6061964" cy="1210224"/>
          <a:chOff x="104140" y="2900155"/>
          <a:chExt cx="5978144" cy="1134024"/>
        </a:xfrm>
      </xdr:grpSpPr>
      <xdr:sp macro="" textlink="">
        <xdr:nvSpPr>
          <xdr:cNvPr id="1932" name="Rectangle 1931">
            <a:extLst>
              <a:ext uri="{FF2B5EF4-FFF2-40B4-BE49-F238E27FC236}">
                <a16:creationId xmlns:a16="http://schemas.microsoft.com/office/drawing/2014/main" id="{49BE1A6B-611B-460A-AFA2-B99820F734E0}"/>
              </a:ext>
            </a:extLst>
          </xdr:cNvPr>
          <xdr:cNvSpPr/>
        </xdr:nvSpPr>
        <xdr:spPr>
          <a:xfrm>
            <a:off x="2655558" y="2900155"/>
            <a:ext cx="931916" cy="1134024"/>
          </a:xfrm>
          <a:prstGeom prst="rect">
            <a:avLst/>
          </a:prstGeom>
          <a:noFill/>
        </xdr:spPr>
        <xdr:txBody>
          <a:bodyPr wrap="none" lIns="91440" tIns="45720" rIns="91440" bIns="45720">
            <a:noAutofit/>
          </a:bodyPr>
          <a:lstStyle/>
          <a:p>
            <a:pPr algn="ctr">
              <a:lnSpc>
                <a:spcPts val="9600"/>
              </a:lnSpc>
            </a:pPr>
            <a:r>
              <a:rPr lang="en-US" sz="9600" b="1" cap="none" spc="0">
                <a:ln w="38100">
                  <a:solidFill>
                    <a:srgbClr val="CC00CC"/>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1935" name="Speech Bubble: Rectangle with Corners Rounded 1934">
            <a:extLst>
              <a:ext uri="{FF2B5EF4-FFF2-40B4-BE49-F238E27FC236}">
                <a16:creationId xmlns:a16="http://schemas.microsoft.com/office/drawing/2014/main" id="{FFC966D3-7636-4A8C-A978-02CAEFA4DA1F}"/>
              </a:ext>
            </a:extLst>
          </xdr:cNvPr>
          <xdr:cNvSpPr/>
        </xdr:nvSpPr>
        <xdr:spPr>
          <a:xfrm flipH="1">
            <a:off x="3556180" y="3106362"/>
            <a:ext cx="2526104" cy="868102"/>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36" name="Speech Bubble: Rectangle with Corners Rounded 1935">
            <a:extLst>
              <a:ext uri="{FF2B5EF4-FFF2-40B4-BE49-F238E27FC236}">
                <a16:creationId xmlns:a16="http://schemas.microsoft.com/office/drawing/2014/main" id="{6C1ACA57-867D-493E-A8DC-A3F0D9BFEAB0}"/>
              </a:ext>
            </a:extLst>
          </xdr:cNvPr>
          <xdr:cNvSpPr/>
        </xdr:nvSpPr>
        <xdr:spPr>
          <a:xfrm>
            <a:off x="104140" y="3106362"/>
            <a:ext cx="2522061" cy="868102"/>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0</xdr:colOff>
      <xdr:row>629</xdr:row>
      <xdr:rowOff>83820</xdr:rowOff>
    </xdr:from>
    <xdr:to>
      <xdr:col>8</xdr:col>
      <xdr:colOff>60960</xdr:colOff>
      <xdr:row>639</xdr:row>
      <xdr:rowOff>68580</xdr:rowOff>
    </xdr:to>
    <xdr:sp macro="" textlink="">
      <xdr:nvSpPr>
        <xdr:cNvPr id="1937" name="TextBox 1936">
          <a:extLst>
            <a:ext uri="{FF2B5EF4-FFF2-40B4-BE49-F238E27FC236}">
              <a16:creationId xmlns:a16="http://schemas.microsoft.com/office/drawing/2014/main" id="{5737CBA2-2B9E-41A4-98F2-B2BD66D2AFF1}"/>
            </a:ext>
          </a:extLst>
        </xdr:cNvPr>
        <xdr:cNvSpPr txBox="1"/>
      </xdr:nvSpPr>
      <xdr:spPr>
        <a:xfrm>
          <a:off x="2598420" y="124007880"/>
          <a:ext cx="1051560"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As long</a:t>
          </a:r>
          <a:r>
            <a:rPr lang="en-US" sz="1100" b="1" baseline="0">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as you remain stuck in </a:t>
          </a:r>
          <a:r>
            <a:rPr lang="en-US" sz="1100" b="1" i="1" spc="-30" baseline="0">
              <a:ln>
                <a:solidFill>
                  <a:srgbClr val="CC00CC"/>
                </a:solidFill>
              </a:ln>
              <a:solidFill>
                <a:srgbClr val="7030A0"/>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psychosocial</a:t>
          </a:r>
          <a:r>
            <a:rPr lang="en-US" sz="1100" b="1" i="1" baseline="0">
              <a:ln>
                <a:solidFill>
                  <a:srgbClr val="CC00CC"/>
                </a:solidFill>
              </a:ln>
              <a:solidFill>
                <a:srgbClr val="7030A0"/>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imbalance</a:t>
          </a:r>
          <a:r>
            <a:rPr lang="en-US" sz="1100" b="1" baseline="0">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you will be in constant</a:t>
          </a:r>
          <a:r>
            <a:rPr lang="en-US" sz="1100" b="1" baseline="0">
              <a:ln>
                <a:solidFill>
                  <a:srgbClr val="CC00CC"/>
                </a:solidFill>
              </a:ln>
              <a:solidFill>
                <a:srgbClr val="FF99FF"/>
              </a:solidFill>
              <a:latin typeface="Tahoma" panose="020B0604030504040204" pitchFamily="34" charset="0"/>
              <a:ea typeface="Tahoma" panose="020B0604030504040204" pitchFamily="34" charset="0"/>
              <a:cs typeface="Tahoma" panose="020B0604030504040204" pitchFamily="34" charset="0"/>
            </a:rPr>
            <a:t> </a:t>
          </a:r>
          <a:r>
            <a:rPr lang="en-US" sz="2400" b="0" baseline="0">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100" baseline="0">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238794</xdr:colOff>
      <xdr:row>872</xdr:row>
      <xdr:rowOff>137160</xdr:rowOff>
    </xdr:from>
    <xdr:to>
      <xdr:col>12</xdr:col>
      <xdr:colOff>276894</xdr:colOff>
      <xdr:row>877</xdr:row>
      <xdr:rowOff>22860</xdr:rowOff>
    </xdr:to>
    <xdr:sp macro="" textlink="">
      <xdr:nvSpPr>
        <xdr:cNvPr id="1942" name="TextBox 1941">
          <a:extLst>
            <a:ext uri="{FF2B5EF4-FFF2-40B4-BE49-F238E27FC236}">
              <a16:creationId xmlns:a16="http://schemas.microsoft.com/office/drawing/2014/main" id="{962323EF-748D-4E8C-A9E3-4E67FCA35268}"/>
            </a:ext>
          </a:extLst>
        </xdr:cNvPr>
        <xdr:cNvSpPr txBox="1"/>
      </xdr:nvSpPr>
      <xdr:spPr>
        <a:xfrm>
          <a:off x="360714" y="169613580"/>
          <a:ext cx="54864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685800" rIns="685800" rtlCol="0" anchor="ctr"/>
        <a:lstStyle/>
        <a:p>
          <a:pPr algn="ctr"/>
          <a:r>
            <a:rPr lang="en-US" sz="2000" b="1">
              <a:solidFill>
                <a:srgbClr val="F5D2FF"/>
              </a:solidFill>
              <a:latin typeface="Tahoma" panose="020B0604030504040204" pitchFamily="34" charset="0"/>
              <a:ea typeface="Tahoma" panose="020B0604030504040204" pitchFamily="34" charset="0"/>
              <a:cs typeface="Tahoma" panose="020B0604030504040204" pitchFamily="34" charset="0"/>
            </a:rPr>
            <a:t>Let's understand others as</a:t>
          </a:r>
          <a:r>
            <a:rPr lang="en-US" sz="2000" b="1" baseline="0">
              <a:solidFill>
                <a:srgbClr val="F5D2FF"/>
              </a:solidFill>
              <a:latin typeface="Tahoma" panose="020B0604030504040204" pitchFamily="34" charset="0"/>
              <a:ea typeface="Tahoma" panose="020B0604030504040204" pitchFamily="34" charset="0"/>
              <a:cs typeface="Tahoma" panose="020B0604030504040204" pitchFamily="34" charset="0"/>
            </a:rPr>
            <a:t> we seek others to understand us</a:t>
          </a:r>
          <a:r>
            <a:rPr lang="en-US" sz="2000" b="1">
              <a:solidFill>
                <a:srgbClr val="F5D2FF"/>
              </a:solidFill>
              <a:latin typeface="Tahoma" panose="020B0604030504040204" pitchFamily="34" charset="0"/>
              <a:ea typeface="Tahoma" panose="020B0604030504040204" pitchFamily="34" charset="0"/>
              <a:cs typeface="Tahoma" panose="020B0604030504040204" pitchFamily="34" charset="0"/>
            </a:rPr>
            <a:t>. </a:t>
          </a:r>
          <a:endParaRPr lang="en-US" sz="1800" b="1" baseline="0">
            <a:solidFill>
              <a:srgbClr val="F5D2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22860</xdr:colOff>
      <xdr:row>647</xdr:row>
      <xdr:rowOff>158115</xdr:rowOff>
    </xdr:from>
    <xdr:to>
      <xdr:col>13</xdr:col>
      <xdr:colOff>68580</xdr:colOff>
      <xdr:row>653</xdr:row>
      <xdr:rowOff>125730</xdr:rowOff>
    </xdr:to>
    <xdr:sp macro="" textlink="">
      <xdr:nvSpPr>
        <xdr:cNvPr id="1943" name="TextBox 1942">
          <a:extLst>
            <a:ext uri="{FF2B5EF4-FFF2-40B4-BE49-F238E27FC236}">
              <a16:creationId xmlns:a16="http://schemas.microsoft.com/office/drawing/2014/main" id="{88B97E45-A89A-4BEE-8817-463B1DED5058}"/>
            </a:ext>
          </a:extLst>
        </xdr:cNvPr>
        <xdr:cNvSpPr txBox="1"/>
      </xdr:nvSpPr>
      <xdr:spPr>
        <a:xfrm>
          <a:off x="22860" y="124907040"/>
          <a:ext cx="5989320" cy="1005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spc="-20" baseline="0">
              <a:latin typeface="Tahoma" panose="020B0604030504040204" pitchFamily="34" charset="0"/>
              <a:ea typeface="Tahoma" panose="020B0604030504040204" pitchFamily="34" charset="0"/>
              <a:cs typeface="Tahoma" panose="020B0604030504040204" pitchFamily="34" charset="0"/>
            </a:rPr>
            <a:t>Anankelogy finds a continuum from those extremely to moderately </a:t>
          </a:r>
          <a:r>
            <a:rPr lang="en-US" sz="1400" spc="-2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wide-oriented</a:t>
          </a:r>
          <a:r>
            <a:rPr lang="en-US" sz="1400" spc="-20" baseline="0">
              <a:latin typeface="Tahoma" panose="020B0604030504040204" pitchFamily="34" charset="0"/>
              <a:ea typeface="Tahoma" panose="020B0604030504040204" pitchFamily="34" charset="0"/>
              <a:cs typeface="Tahoma" panose="020B0604030504040204" pitchFamily="34" charset="0"/>
            </a:rPr>
            <a:t> to those </a:t>
          </a:r>
          <a:r>
            <a:rPr lang="en-US" sz="1400" baseline="0">
              <a:latin typeface="Tahoma" panose="020B0604030504040204" pitchFamily="34" charset="0"/>
              <a:ea typeface="Tahoma" panose="020B0604030504040204" pitchFamily="34" charset="0"/>
              <a:cs typeface="Tahoma" panose="020B0604030504040204" pitchFamily="34" charset="0"/>
            </a:rPr>
            <a:t>who</a:t>
          </a:r>
          <a:r>
            <a:rPr lang="en-US" sz="1400" spc="20" baseline="0">
              <a:latin typeface="Tahoma" panose="020B0604030504040204" pitchFamily="34" charset="0"/>
              <a:ea typeface="Tahoma" panose="020B0604030504040204" pitchFamily="34" charset="0"/>
              <a:cs typeface="Tahoma" panose="020B0604030504040204" pitchFamily="34" charset="0"/>
            </a:rPr>
            <a:t> are moderately to extremely </a:t>
          </a:r>
          <a:r>
            <a:rPr lang="en-US" sz="1400" spc="20" baseline="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rPr>
            <a:t>deep-oriented</a:t>
          </a:r>
          <a:r>
            <a:rPr lang="en-US" sz="1400" spc="20" baseline="0">
              <a:latin typeface="Tahoma" panose="020B0604030504040204" pitchFamily="34" charset="0"/>
              <a:ea typeface="Tahoma" panose="020B0604030504040204" pitchFamily="34" charset="0"/>
              <a:cs typeface="Tahoma" panose="020B0604030504040204" pitchFamily="34" charset="0"/>
            </a:rPr>
            <a:t>. This range of specific </a:t>
          </a:r>
          <a:r>
            <a:rPr lang="en-US" sz="1400" i="1" spc="20" baseline="0">
              <a:latin typeface="Tahoma" panose="020B0604030504040204" pitchFamily="34" charset="0"/>
              <a:ea typeface="Tahoma" panose="020B0604030504040204" pitchFamily="34" charset="0"/>
              <a:cs typeface="Tahoma" panose="020B0604030504040204" pitchFamily="34" charset="0"/>
            </a:rPr>
            <a:t>psychosocial </a:t>
          </a:r>
          <a:r>
            <a:rPr lang="en-US" sz="1400" i="1" baseline="0">
              <a:latin typeface="Tahoma" panose="020B0604030504040204" pitchFamily="34" charset="0"/>
              <a:ea typeface="Tahoma" panose="020B0604030504040204" pitchFamily="34" charset="0"/>
              <a:cs typeface="Tahoma" panose="020B0604030504040204" pitchFamily="34" charset="0"/>
            </a:rPr>
            <a:t>orientations </a:t>
          </a:r>
          <a:r>
            <a:rPr lang="en-US" sz="1400" baseline="0">
              <a:latin typeface="Tahoma" panose="020B0604030504040204" pitchFamily="34" charset="0"/>
              <a:ea typeface="Tahoma" panose="020B0604030504040204" pitchFamily="34" charset="0"/>
              <a:cs typeface="Tahoma" panose="020B0604030504040204" pitchFamily="34" charset="0"/>
            </a:rPr>
            <a:t>form the basis for much of our spectrum of political diversity. </a:t>
          </a:r>
        </a:p>
      </xdr:txBody>
    </xdr:sp>
    <xdr:clientData/>
  </xdr:twoCellAnchor>
  <xdr:twoCellAnchor>
    <xdr:from>
      <xdr:col>0</xdr:col>
      <xdr:colOff>106680</xdr:colOff>
      <xdr:row>793</xdr:row>
      <xdr:rowOff>106680</xdr:rowOff>
    </xdr:from>
    <xdr:to>
      <xdr:col>12</xdr:col>
      <xdr:colOff>480060</xdr:colOff>
      <xdr:row>808</xdr:row>
      <xdr:rowOff>144780</xdr:rowOff>
    </xdr:to>
    <xdr:sp macro="" textlink="">
      <xdr:nvSpPr>
        <xdr:cNvPr id="1938" name="psychosocial reduction">
          <a:extLst>
            <a:ext uri="{FF2B5EF4-FFF2-40B4-BE49-F238E27FC236}">
              <a16:creationId xmlns:a16="http://schemas.microsoft.com/office/drawing/2014/main" id="{0DAE2A26-C13F-4EBA-A79F-DD188E567CAB}"/>
            </a:ext>
          </a:extLst>
        </xdr:cNvPr>
        <xdr:cNvSpPr txBox="1"/>
      </xdr:nvSpPr>
      <xdr:spPr>
        <a:xfrm>
          <a:off x="106680" y="172638720"/>
          <a:ext cx="5943600" cy="3017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500"/>
            </a:lnSpc>
          </a:pP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We cannot function fully while suffering </a:t>
          </a:r>
          <a:r>
            <a:rPr lang="en-US" sz="1400"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psychosocial imbalance</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when our </a:t>
          </a:r>
          <a:r>
            <a:rPr lang="en-US" sz="1400" baseline="0">
              <a:ln>
                <a:solidFill>
                  <a:srgbClr val="1E5A28"/>
                </a:solidFill>
              </a:ln>
              <a:solidFill>
                <a:srgbClr val="1E5A28"/>
              </a:solidFill>
              <a:effectLst/>
              <a:latin typeface="Tahoma" panose="020B0604030504040204" pitchFamily="34" charset="0"/>
              <a:ea typeface="Tahoma" panose="020B0604030504040204" pitchFamily="34" charset="0"/>
              <a:cs typeface="Tahoma" panose="020B0604030504040204" pitchFamily="34" charset="0"/>
            </a:rPr>
            <a:t>self-needs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effectLst/>
              <a:latin typeface="Tahoma" panose="020B0604030504040204" pitchFamily="34" charset="0"/>
              <a:ea typeface="Tahoma" panose="020B0604030504040204" pitchFamily="34" charset="0"/>
              <a:cs typeface="Tahoma" panose="020B0604030504040204" pitchFamily="34" charset="0"/>
            </a:rPr>
            <a:t>social-needs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remain in painful tension with each other.</a:t>
          </a:r>
        </a:p>
        <a:p>
          <a:endPar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lvl="1">
            <a:lnSpc>
              <a:spcPts val="1400"/>
            </a:lnSpc>
          </a:pP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The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less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your </a:t>
          </a:r>
          <a:r>
            <a:rPr lang="en-US" sz="1400" baseline="0">
              <a:ln>
                <a:solidFill>
                  <a:srgbClr val="1E5A28"/>
                </a:solidFill>
              </a:ln>
              <a:solidFill>
                <a:srgbClr val="1E5A28"/>
              </a:solidFill>
              <a:effectLst/>
              <a:latin typeface="Tahoma" panose="020B0604030504040204" pitchFamily="34" charset="0"/>
              <a:ea typeface="Tahoma" panose="020B0604030504040204" pitchFamily="34" charset="0"/>
              <a:cs typeface="Tahoma" panose="020B0604030504040204" pitchFamily="34" charset="0"/>
            </a:rPr>
            <a:t>self-needs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effectLst/>
              <a:latin typeface="Tahoma" panose="020B0604030504040204" pitchFamily="34" charset="0"/>
              <a:ea typeface="Tahoma" panose="020B0604030504040204" pitchFamily="34" charset="0"/>
              <a:cs typeface="Tahoma" panose="020B0604030504040204" pitchFamily="34" charset="0"/>
            </a:rPr>
            <a:t>social-needs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resolve on par with each other, the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more</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you struggle in pain. Your other needs cannot fully resolve, leaving you with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less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energy to live your life. </a:t>
          </a:r>
        </a:p>
        <a:p>
          <a:endParaRPr lang="en-US" sz="1400" baseline="0">
            <a:latin typeface="Tahoma" panose="020B0604030504040204" pitchFamily="34" charset="0"/>
            <a:ea typeface="Tahoma" panose="020B0604030504040204" pitchFamily="34" charset="0"/>
            <a:cs typeface="Tahoma" panose="020B0604030504040204" pitchFamily="34" charset="0"/>
          </a:endParaRPr>
        </a:p>
        <a:p>
          <a:pPr>
            <a:lnSpc>
              <a:spcPts val="1500"/>
            </a:lnSpc>
          </a:pPr>
          <a:r>
            <a:rPr lang="en-US" sz="1400" spc="-10" baseline="0">
              <a:latin typeface="Tahoma" panose="020B0604030504040204" pitchFamily="34" charset="0"/>
              <a:ea typeface="Tahoma" panose="020B0604030504040204" pitchFamily="34" charset="0"/>
              <a:cs typeface="Tahoma" panose="020B0604030504040204" pitchFamily="34" charset="0"/>
            </a:rPr>
            <a:t>We can only function fully from a position of </a:t>
          </a:r>
          <a:r>
            <a:rPr lang="en-US" sz="1400" i="1" spc="-10" baseline="0">
              <a:latin typeface="Tahoma" panose="020B0604030504040204" pitchFamily="34" charset="0"/>
              <a:ea typeface="Tahoma" panose="020B0604030504040204" pitchFamily="34" charset="0"/>
              <a:cs typeface="Tahoma" panose="020B0604030504040204" pitchFamily="34" charset="0"/>
            </a:rPr>
            <a:t>psychosocial equilibrium</a:t>
          </a:r>
          <a:r>
            <a:rPr lang="en-US" sz="1400" spc="-10" baseline="0">
              <a:latin typeface="Tahoma" panose="020B0604030504040204" pitchFamily="34" charset="0"/>
              <a:ea typeface="Tahoma" panose="020B0604030504040204" pitchFamily="34" charset="0"/>
              <a:cs typeface="Tahoma" panose="020B0604030504040204" pitchFamily="34" charset="0"/>
            </a:rPr>
            <a:t>, when </a:t>
          </a:r>
          <a:r>
            <a:rPr lang="en-US" sz="1400" baseline="0">
              <a:latin typeface="Tahoma" panose="020B0604030504040204" pitchFamily="34" charset="0"/>
              <a:ea typeface="Tahoma" panose="020B0604030504040204" pitchFamily="34" charset="0"/>
              <a:cs typeface="Tahoma" panose="020B0604030504040204" pitchFamily="34" charset="0"/>
            </a:rPr>
            <a:t>our internal </a:t>
          </a:r>
          <a:r>
            <a:rPr lang="en-US" sz="1400" baseline="0">
              <a:ln>
                <a:solidFill>
                  <a:srgbClr val="1E5A28"/>
                </a:solidFill>
              </a:ln>
              <a:solidFill>
                <a:srgbClr val="1E5A28"/>
              </a:solidFill>
              <a:latin typeface="Tahoma" panose="020B0604030504040204" pitchFamily="34" charset="0"/>
              <a:ea typeface="Tahoma" panose="020B0604030504040204" pitchFamily="34" charset="0"/>
              <a:cs typeface="Tahoma" panose="020B0604030504040204" pitchFamily="34" charset="0"/>
            </a:rPr>
            <a:t>self-needs</a:t>
          </a:r>
          <a:r>
            <a:rPr lang="en-US" sz="1400" baseline="0">
              <a:latin typeface="Tahoma" panose="020B0604030504040204" pitchFamily="34" charset="0"/>
              <a:ea typeface="Tahoma" panose="020B0604030504040204" pitchFamily="34" charset="0"/>
              <a:cs typeface="Tahoma" panose="020B0604030504040204" pitchFamily="34" charset="0"/>
            </a:rPr>
            <a:t> remain in relative balance with our external </a:t>
          </a:r>
          <a:r>
            <a:rPr lang="en-US" sz="1400" baseline="0">
              <a:ln>
                <a:solidFill>
                  <a:srgbClr val="411E5A"/>
                </a:solidFill>
              </a:ln>
              <a:solidFill>
                <a:srgbClr val="411E5A"/>
              </a:solidFill>
              <a:latin typeface="Tahoma" panose="020B0604030504040204" pitchFamily="34" charset="0"/>
              <a:ea typeface="Tahoma" panose="020B0604030504040204" pitchFamily="34" charset="0"/>
              <a:cs typeface="Tahoma" panose="020B0604030504040204" pitchFamily="34" charset="0"/>
            </a:rPr>
            <a:t>social-needs</a:t>
          </a:r>
          <a:r>
            <a:rPr lang="en-US" sz="1400" baseline="0">
              <a:latin typeface="Tahoma" panose="020B0604030504040204" pitchFamily="34" charset="0"/>
              <a:ea typeface="Tahoma" panose="020B0604030504040204" pitchFamily="34" charset="0"/>
              <a:cs typeface="Tahoma" panose="020B0604030504040204" pitchFamily="34" charset="0"/>
            </a:rPr>
            <a:t>. </a:t>
          </a:r>
        </a:p>
        <a:p>
          <a:endParaRPr lang="en-US" sz="1400" baseline="0">
            <a:latin typeface="Tahoma" panose="020B0604030504040204" pitchFamily="34" charset="0"/>
            <a:ea typeface="Tahoma" panose="020B0604030504040204" pitchFamily="34" charset="0"/>
            <a:cs typeface="Tahoma" panose="020B0604030504040204" pitchFamily="34" charset="0"/>
          </a:endParaRPr>
        </a:p>
        <a:p>
          <a:pPr lvl="1">
            <a:lnSpc>
              <a:spcPts val="1400"/>
            </a:lnSpc>
          </a:pPr>
          <a:r>
            <a:rPr lang="en-US" sz="1400" baseline="0">
              <a:latin typeface="Tahoma" panose="020B0604030504040204" pitchFamily="34" charset="0"/>
              <a:ea typeface="Tahoma" panose="020B0604030504040204" pitchFamily="34" charset="0"/>
              <a:cs typeface="Tahoma" panose="020B0604030504040204" pitchFamily="34" charset="0"/>
            </a:rPr>
            <a:t>The </a:t>
          </a:r>
          <a:r>
            <a:rPr lang="en-US" sz="1400" b="1" i="1" baseline="0">
              <a:latin typeface="Tahoma" panose="020B0604030504040204" pitchFamily="34" charset="0"/>
              <a:ea typeface="Tahoma" panose="020B0604030504040204" pitchFamily="34" charset="0"/>
              <a:cs typeface="Tahoma" panose="020B0604030504040204" pitchFamily="34" charset="0"/>
            </a:rPr>
            <a:t>more</a:t>
          </a:r>
          <a:r>
            <a:rPr lang="en-US" sz="1400" baseline="0">
              <a:latin typeface="Tahoma" panose="020B0604030504040204" pitchFamily="34" charset="0"/>
              <a:ea typeface="Tahoma" panose="020B0604030504040204" pitchFamily="34" charset="0"/>
              <a:cs typeface="Tahoma" panose="020B0604030504040204" pitchFamily="34" charset="0"/>
            </a:rPr>
            <a:t> your </a:t>
          </a:r>
          <a:r>
            <a:rPr lang="en-US" sz="1400" baseline="0">
              <a:ln>
                <a:solidFill>
                  <a:srgbClr val="1E5A28"/>
                </a:solidFill>
              </a:ln>
              <a:solidFill>
                <a:srgbClr val="1E5A28"/>
              </a:solidFill>
              <a:latin typeface="Tahoma" panose="020B0604030504040204" pitchFamily="34" charset="0"/>
              <a:ea typeface="Tahoma" panose="020B0604030504040204" pitchFamily="34" charset="0"/>
              <a:cs typeface="Tahoma" panose="020B0604030504040204" pitchFamily="34" charset="0"/>
            </a:rPr>
            <a:t>self-needs</a:t>
          </a:r>
          <a:r>
            <a:rPr lang="en-US" sz="1400" baseline="0">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latin typeface="Tahoma" panose="020B0604030504040204" pitchFamily="34" charset="0"/>
              <a:ea typeface="Tahoma" panose="020B0604030504040204" pitchFamily="34" charset="0"/>
              <a:cs typeface="Tahoma" panose="020B0604030504040204" pitchFamily="34" charset="0"/>
            </a:rPr>
            <a:t>social-needs</a:t>
          </a:r>
          <a:r>
            <a:rPr lang="en-US" sz="1400" baseline="0">
              <a:latin typeface="Tahoma" panose="020B0604030504040204" pitchFamily="34" charset="0"/>
              <a:ea typeface="Tahoma" panose="020B0604030504040204" pitchFamily="34" charset="0"/>
              <a:cs typeface="Tahoma" panose="020B0604030504040204" pitchFamily="34" charset="0"/>
            </a:rPr>
            <a:t> resolve on par with each other, the </a:t>
          </a:r>
          <a:r>
            <a:rPr lang="en-US" sz="1400" b="1" i="1" baseline="0">
              <a:latin typeface="Tahoma" panose="020B0604030504040204" pitchFamily="34" charset="0"/>
              <a:ea typeface="Tahoma" panose="020B0604030504040204" pitchFamily="34" charset="0"/>
              <a:cs typeface="Tahoma" panose="020B0604030504040204" pitchFamily="34" charset="0"/>
            </a:rPr>
            <a:t>less</a:t>
          </a:r>
          <a:r>
            <a:rPr lang="en-US" sz="1400" baseline="0">
              <a:latin typeface="Tahoma" panose="020B0604030504040204" pitchFamily="34" charset="0"/>
              <a:ea typeface="Tahoma" panose="020B0604030504040204" pitchFamily="34" charset="0"/>
              <a:cs typeface="Tahoma" panose="020B0604030504040204" pitchFamily="34" charset="0"/>
            </a:rPr>
            <a:t> you struggle in pain. Your other needs can then more fully resolve, giving you </a:t>
          </a:r>
          <a:r>
            <a:rPr lang="en-US" sz="1400" b="1" i="1" baseline="0">
              <a:latin typeface="Tahoma" panose="020B0604030504040204" pitchFamily="34" charset="0"/>
              <a:ea typeface="Tahoma" panose="020B0604030504040204" pitchFamily="34" charset="0"/>
              <a:cs typeface="Tahoma" panose="020B0604030504040204" pitchFamily="34" charset="0"/>
            </a:rPr>
            <a:t>more</a:t>
          </a:r>
          <a:r>
            <a:rPr lang="en-US" sz="1400" baseline="0">
              <a:latin typeface="Tahoma" panose="020B0604030504040204" pitchFamily="34" charset="0"/>
              <a:ea typeface="Tahoma" panose="020B0604030504040204" pitchFamily="34" charset="0"/>
              <a:cs typeface="Tahoma" panose="020B0604030504040204" pitchFamily="34" charset="0"/>
            </a:rPr>
            <a:t> energy to live life fully. </a:t>
          </a:r>
          <a:endParaRPr lang="en-US" sz="16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45720</xdr:colOff>
      <xdr:row>779</xdr:row>
      <xdr:rowOff>15241</xdr:rowOff>
    </xdr:from>
    <xdr:to>
      <xdr:col>13</xdr:col>
      <xdr:colOff>45720</xdr:colOff>
      <xdr:row>782</xdr:row>
      <xdr:rowOff>76201</xdr:rowOff>
    </xdr:to>
    <xdr:sp macro="" textlink="">
      <xdr:nvSpPr>
        <xdr:cNvPr id="1945" name="psychosocial reduction">
          <a:extLst>
            <a:ext uri="{FF2B5EF4-FFF2-40B4-BE49-F238E27FC236}">
              <a16:creationId xmlns:a16="http://schemas.microsoft.com/office/drawing/2014/main" id="{2E2E4FCA-0F95-4A05-A716-82AF3CD20727}"/>
            </a:ext>
          </a:extLst>
        </xdr:cNvPr>
        <xdr:cNvSpPr txBox="1"/>
      </xdr:nvSpPr>
      <xdr:spPr>
        <a:xfrm>
          <a:off x="167640" y="153108661"/>
          <a:ext cx="594360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US" sz="1400" spc="-30" baseline="0">
              <a:latin typeface="Tahoma" panose="020B0604030504040204" pitchFamily="34" charset="0"/>
              <a:ea typeface="Tahoma" panose="020B0604030504040204" pitchFamily="34" charset="0"/>
              <a:cs typeface="Tahoma" panose="020B0604030504040204" pitchFamily="34" charset="0"/>
            </a:rPr>
            <a:t>Political fighting normalizes the problem of "psychosocial imbalance." If kept generalizing for relief, you easily cling to either psychosocial extreme:</a:t>
          </a:r>
        </a:p>
      </xdr:txBody>
    </xdr:sp>
    <xdr:clientData/>
  </xdr:twoCellAnchor>
  <xdr:twoCellAnchor>
    <xdr:from>
      <xdr:col>7</xdr:col>
      <xdr:colOff>266700</xdr:colOff>
      <xdr:row>782</xdr:row>
      <xdr:rowOff>95250</xdr:rowOff>
    </xdr:from>
    <xdr:to>
      <xdr:col>13</xdr:col>
      <xdr:colOff>38100</xdr:colOff>
      <xdr:row>787</xdr:row>
      <xdr:rowOff>60960</xdr:rowOff>
    </xdr:to>
    <xdr:sp macro="" textlink="">
      <xdr:nvSpPr>
        <xdr:cNvPr id="1946" name="psychosocial reduction">
          <a:extLst>
            <a:ext uri="{FF2B5EF4-FFF2-40B4-BE49-F238E27FC236}">
              <a16:creationId xmlns:a16="http://schemas.microsoft.com/office/drawing/2014/main" id="{CAE8EBCE-4370-42C7-9B71-BC70F67E053F}"/>
            </a:ext>
          </a:extLst>
        </xdr:cNvPr>
        <xdr:cNvSpPr txBox="1"/>
      </xdr:nvSpPr>
      <xdr:spPr>
        <a:xfrm>
          <a:off x="3295650" y="150609300"/>
          <a:ext cx="2686050" cy="82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emphasize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internal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psychological factors </a:t>
          </a:r>
        </a:p>
        <a:p>
          <a:pPr algn="ctr">
            <a:spcBef>
              <a:spcPts val="300"/>
            </a:spcBef>
          </a:pP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to the neglect of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external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socio-environmental factors</a:t>
          </a:r>
        </a:p>
      </xdr:txBody>
    </xdr:sp>
    <xdr:clientData/>
  </xdr:twoCellAnchor>
  <xdr:twoCellAnchor>
    <xdr:from>
      <xdr:col>1</xdr:col>
      <xdr:colOff>53340</xdr:colOff>
      <xdr:row>782</xdr:row>
      <xdr:rowOff>95250</xdr:rowOff>
    </xdr:from>
    <xdr:to>
      <xdr:col>6</xdr:col>
      <xdr:colOff>320040</xdr:colOff>
      <xdr:row>787</xdr:row>
      <xdr:rowOff>60960</xdr:rowOff>
    </xdr:to>
    <xdr:sp macro="" textlink="">
      <xdr:nvSpPr>
        <xdr:cNvPr id="1966" name="psychosocial reduction">
          <a:extLst>
            <a:ext uri="{FF2B5EF4-FFF2-40B4-BE49-F238E27FC236}">
              <a16:creationId xmlns:a16="http://schemas.microsoft.com/office/drawing/2014/main" id="{0DFE7A68-86BB-4887-890F-9C8C6CE47847}"/>
            </a:ext>
          </a:extLst>
        </xdr:cNvPr>
        <xdr:cNvSpPr txBox="1"/>
      </xdr:nvSpPr>
      <xdr:spPr>
        <a:xfrm>
          <a:off x="167640" y="150609300"/>
          <a:ext cx="2695575" cy="82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emphasize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external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socio-environmental  factors </a:t>
          </a:r>
        </a:p>
        <a:p>
          <a:pPr algn="ctr">
            <a:spcBef>
              <a:spcPts val="300"/>
            </a:spcBef>
          </a:pP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to the neglect of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internal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psychological</a:t>
          </a:r>
          <a:r>
            <a:rPr lang="en-US" sz="1100" b="1" baseline="0">
              <a:solidFill>
                <a:schemeClr val="dk1"/>
              </a:solidFill>
              <a:effectLst/>
              <a:latin typeface="+mn-lt"/>
              <a:ea typeface="+mn-ea"/>
              <a:cs typeface="+mn-cs"/>
            </a:rPr>
            <a:t> </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factors</a:t>
          </a:r>
        </a:p>
      </xdr:txBody>
    </xdr:sp>
    <xdr:clientData/>
  </xdr:twoCellAnchor>
  <xdr:twoCellAnchor>
    <xdr:from>
      <xdr:col>0</xdr:col>
      <xdr:colOff>66675</xdr:colOff>
      <xdr:row>813</xdr:row>
      <xdr:rowOff>66675</xdr:rowOff>
    </xdr:from>
    <xdr:to>
      <xdr:col>7</xdr:col>
      <xdr:colOff>0</xdr:colOff>
      <xdr:row>823</xdr:row>
      <xdr:rowOff>142875</xdr:rowOff>
    </xdr:to>
    <xdr:sp macro="" textlink="">
      <xdr:nvSpPr>
        <xdr:cNvPr id="2135" name="TextBox 2134">
          <a:extLst>
            <a:ext uri="{FF2B5EF4-FFF2-40B4-BE49-F238E27FC236}">
              <a16:creationId xmlns:a16="http://schemas.microsoft.com/office/drawing/2014/main" id="{607F087E-5A0F-412A-BD23-4D5C223989C0}"/>
            </a:ext>
          </a:extLst>
        </xdr:cNvPr>
        <xdr:cNvSpPr txBox="1"/>
      </xdr:nvSpPr>
      <xdr:spPr>
        <a:xfrm>
          <a:off x="66675" y="155895675"/>
          <a:ext cx="2962275" cy="1762125"/>
        </a:xfrm>
        <a:prstGeom prst="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spcBef>
              <a:spcPts val="0"/>
            </a:spcBef>
            <a:spcAft>
              <a:spcPts val="600"/>
            </a:spcAft>
          </a:pPr>
          <a:r>
            <a:rPr lang="en-US" sz="2000" b="1" baseline="0">
              <a:solidFill>
                <a:srgbClr val="7030A0"/>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popular immature reaction?</a:t>
          </a:r>
        </a:p>
      </xdr:txBody>
    </xdr:sp>
    <xdr:clientData/>
  </xdr:twoCellAnchor>
  <xdr:twoCellAnchor>
    <xdr:from>
      <xdr:col>1</xdr:col>
      <xdr:colOff>186726</xdr:colOff>
      <xdr:row>787</xdr:row>
      <xdr:rowOff>45747</xdr:rowOff>
    </xdr:from>
    <xdr:to>
      <xdr:col>6</xdr:col>
      <xdr:colOff>346700</xdr:colOff>
      <xdr:row>792</xdr:row>
      <xdr:rowOff>17410</xdr:rowOff>
    </xdr:to>
    <xdr:grpSp>
      <xdr:nvGrpSpPr>
        <xdr:cNvPr id="28" name="Group 27">
          <a:extLst>
            <a:ext uri="{FF2B5EF4-FFF2-40B4-BE49-F238E27FC236}">
              <a16:creationId xmlns:a16="http://schemas.microsoft.com/office/drawing/2014/main" id="{2AD5FA36-B235-4806-825E-B95228720512}"/>
            </a:ext>
          </a:extLst>
        </xdr:cNvPr>
        <xdr:cNvGrpSpPr/>
      </xdr:nvGrpSpPr>
      <xdr:grpSpPr>
        <a:xfrm>
          <a:off x="301026" y="154663167"/>
          <a:ext cx="2674574" cy="847963"/>
          <a:chOff x="232446" y="172143447"/>
          <a:chExt cx="2636474" cy="847963"/>
        </a:xfrm>
      </xdr:grpSpPr>
      <xdr:sp macro="" textlink="">
        <xdr:nvSpPr>
          <xdr:cNvPr id="2114" name="TextBox 2113">
            <a:extLst>
              <a:ext uri="{FF2B5EF4-FFF2-40B4-BE49-F238E27FC236}">
                <a16:creationId xmlns:a16="http://schemas.microsoft.com/office/drawing/2014/main" id="{7AC2971D-FBF0-42D9-9474-8803FB12F4E8}"/>
              </a:ext>
            </a:extLst>
          </xdr:cNvPr>
          <xdr:cNvSpPr txBox="1"/>
        </xdr:nvSpPr>
        <xdr:spPr>
          <a:xfrm rot="21300000">
            <a:off x="1771640" y="172143447"/>
            <a:ext cx="1097280" cy="640080"/>
          </a:xfrm>
          <a:prstGeom prst="rect">
            <a:avLst/>
          </a:prstGeom>
          <a:solidFill>
            <a:srgbClr val="A0FFCD">
              <a:alpha val="20000"/>
            </a:srgbClr>
          </a:solidFill>
          <a:ln w="9525" cmpd="sng">
            <a:solidFill>
              <a:srgbClr val="00B05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internal factors</a:t>
            </a:r>
          </a:p>
        </xdr:txBody>
      </xdr:sp>
      <xdr:grpSp>
        <xdr:nvGrpSpPr>
          <xdr:cNvPr id="2169" name="Group 2168">
            <a:extLst>
              <a:ext uri="{FF2B5EF4-FFF2-40B4-BE49-F238E27FC236}">
                <a16:creationId xmlns:a16="http://schemas.microsoft.com/office/drawing/2014/main" id="{230441B7-592B-436F-B9EE-74472DCD360D}"/>
              </a:ext>
            </a:extLst>
          </xdr:cNvPr>
          <xdr:cNvGrpSpPr/>
        </xdr:nvGrpSpPr>
        <xdr:grpSpPr>
          <a:xfrm>
            <a:off x="403863" y="172696768"/>
            <a:ext cx="2286000" cy="294642"/>
            <a:chOff x="6423132" y="11373244"/>
            <a:chExt cx="2733955" cy="503373"/>
          </a:xfrm>
          <a:effectLst>
            <a:outerShdw blurRad="63500" sx="102000" sy="102000" algn="ctr" rotWithShape="0">
              <a:prstClr val="black">
                <a:alpha val="40000"/>
              </a:prstClr>
            </a:outerShdw>
          </a:effectLst>
        </xdr:grpSpPr>
        <xdr:sp macro="" textlink="">
          <xdr:nvSpPr>
            <xdr:cNvPr id="2170" name="Right Brace 2169">
              <a:extLst>
                <a:ext uri="{FF2B5EF4-FFF2-40B4-BE49-F238E27FC236}">
                  <a16:creationId xmlns:a16="http://schemas.microsoft.com/office/drawing/2014/main" id="{676FFAFF-FE5F-4F9B-8E11-B0DBB5A6C933}"/>
                </a:ext>
              </a:extLst>
            </xdr:cNvPr>
            <xdr:cNvSpPr/>
          </xdr:nvSpPr>
          <xdr:spPr>
            <a:xfrm rot="5100000">
              <a:off x="7697894" y="10763672"/>
              <a:ext cx="182880" cy="1828799"/>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171" name="Right Bracket 2170">
              <a:extLst>
                <a:ext uri="{FF2B5EF4-FFF2-40B4-BE49-F238E27FC236}">
                  <a16:creationId xmlns:a16="http://schemas.microsoft.com/office/drawing/2014/main" id="{31A9D39B-4E89-4417-A840-1CAE655BDB9E}"/>
                </a:ext>
              </a:extLst>
            </xdr:cNvPr>
            <xdr:cNvSpPr/>
          </xdr:nvSpPr>
          <xdr:spPr>
            <a:xfrm rot="5400000">
              <a:off x="6839268" y="11187102"/>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72" name="Right Bracket 2171">
              <a:extLst>
                <a:ext uri="{FF2B5EF4-FFF2-40B4-BE49-F238E27FC236}">
                  <a16:creationId xmlns:a16="http://schemas.microsoft.com/office/drawing/2014/main" id="{C6C2DE2E-80AE-455B-8AA4-0F35B84714B6}"/>
                </a:ext>
              </a:extLst>
            </xdr:cNvPr>
            <xdr:cNvSpPr/>
          </xdr:nvSpPr>
          <xdr:spPr>
            <a:xfrm rot="5400000">
              <a:off x="8658823" y="10957108"/>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81" name="Flowchart: Delay 2180">
              <a:extLst>
                <a:ext uri="{FF2B5EF4-FFF2-40B4-BE49-F238E27FC236}">
                  <a16:creationId xmlns:a16="http://schemas.microsoft.com/office/drawing/2014/main" id="{5753CC5B-8F67-4A8D-9263-3D4381E4C839}"/>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sp macro="" textlink="">
        <xdr:nvSpPr>
          <xdr:cNvPr id="2193" name="TextBox 2192">
            <a:extLst>
              <a:ext uri="{FF2B5EF4-FFF2-40B4-BE49-F238E27FC236}">
                <a16:creationId xmlns:a16="http://schemas.microsoft.com/office/drawing/2014/main" id="{8E68C6C1-4264-4311-B18B-7324AAD677B9}"/>
              </a:ext>
            </a:extLst>
          </xdr:cNvPr>
          <xdr:cNvSpPr txBox="1"/>
        </xdr:nvSpPr>
        <xdr:spPr>
          <a:xfrm rot="21300000">
            <a:off x="232446" y="172311085"/>
            <a:ext cx="1097280" cy="641154"/>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external factors</a:t>
            </a:r>
            <a:endParaRPr lang="en-US" sz="1400"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7</xdr:col>
      <xdr:colOff>240065</xdr:colOff>
      <xdr:row>787</xdr:row>
      <xdr:rowOff>68605</xdr:rowOff>
    </xdr:from>
    <xdr:to>
      <xdr:col>12</xdr:col>
      <xdr:colOff>400039</xdr:colOff>
      <xdr:row>792</xdr:row>
      <xdr:rowOff>17426</xdr:rowOff>
    </xdr:to>
    <xdr:grpSp>
      <xdr:nvGrpSpPr>
        <xdr:cNvPr id="26" name="Group 25">
          <a:extLst>
            <a:ext uri="{FF2B5EF4-FFF2-40B4-BE49-F238E27FC236}">
              <a16:creationId xmlns:a16="http://schemas.microsoft.com/office/drawing/2014/main" id="{DA056B9D-CFCA-4790-8EC5-E61C2918F16F}"/>
            </a:ext>
          </a:extLst>
        </xdr:cNvPr>
        <xdr:cNvGrpSpPr/>
      </xdr:nvGrpSpPr>
      <xdr:grpSpPr>
        <a:xfrm>
          <a:off x="3371885" y="154686025"/>
          <a:ext cx="2674574" cy="825121"/>
          <a:chOff x="3470945" y="172166305"/>
          <a:chExt cx="2636474" cy="825121"/>
        </a:xfrm>
      </xdr:grpSpPr>
      <xdr:grpSp>
        <xdr:nvGrpSpPr>
          <xdr:cNvPr id="2187" name="Group 2186">
            <a:extLst>
              <a:ext uri="{FF2B5EF4-FFF2-40B4-BE49-F238E27FC236}">
                <a16:creationId xmlns:a16="http://schemas.microsoft.com/office/drawing/2014/main" id="{AD30A251-144D-4E50-B80F-C1AAAE81C2C6}"/>
              </a:ext>
            </a:extLst>
          </xdr:cNvPr>
          <xdr:cNvGrpSpPr/>
        </xdr:nvGrpSpPr>
        <xdr:grpSpPr>
          <a:xfrm>
            <a:off x="3619504" y="172701867"/>
            <a:ext cx="2285999" cy="289559"/>
            <a:chOff x="6423133" y="11381929"/>
            <a:chExt cx="2733954" cy="494688"/>
          </a:xfrm>
          <a:effectLst>
            <a:outerShdw blurRad="63500" sx="102000" sy="102000" algn="ctr" rotWithShape="0">
              <a:prstClr val="black">
                <a:alpha val="40000"/>
              </a:prstClr>
            </a:outerShdw>
          </a:effectLst>
        </xdr:grpSpPr>
        <xdr:sp macro="" textlink="">
          <xdr:nvSpPr>
            <xdr:cNvPr id="2188" name="Right Brace 2187">
              <a:extLst>
                <a:ext uri="{FF2B5EF4-FFF2-40B4-BE49-F238E27FC236}">
                  <a16:creationId xmlns:a16="http://schemas.microsoft.com/office/drawing/2014/main" id="{CDC3B625-A7BB-41F7-91B4-5BDDC0234519}"/>
                </a:ext>
              </a:extLst>
            </xdr:cNvPr>
            <xdr:cNvSpPr/>
          </xdr:nvSpPr>
          <xdr:spPr>
            <a:xfrm rot="5700000">
              <a:off x="7697894" y="10763672"/>
              <a:ext cx="182880" cy="1828799"/>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190" name="Right Bracket 2189">
              <a:extLst>
                <a:ext uri="{FF2B5EF4-FFF2-40B4-BE49-F238E27FC236}">
                  <a16:creationId xmlns:a16="http://schemas.microsoft.com/office/drawing/2014/main" id="{D34438F7-D901-47F7-AF6E-D30BEBB43B2E}"/>
                </a:ext>
              </a:extLst>
            </xdr:cNvPr>
            <xdr:cNvSpPr/>
          </xdr:nvSpPr>
          <xdr:spPr>
            <a:xfrm rot="5400000">
              <a:off x="6839269" y="10965793"/>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91" name="Right Bracket 2190">
              <a:extLst>
                <a:ext uri="{FF2B5EF4-FFF2-40B4-BE49-F238E27FC236}">
                  <a16:creationId xmlns:a16="http://schemas.microsoft.com/office/drawing/2014/main" id="{0DF9E5A0-D53C-48BB-9D7F-FA1872B51632}"/>
                </a:ext>
              </a:extLst>
            </xdr:cNvPr>
            <xdr:cNvSpPr/>
          </xdr:nvSpPr>
          <xdr:spPr>
            <a:xfrm rot="5400000">
              <a:off x="8658823" y="11178418"/>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92" name="Flowchart: Delay 2191">
              <a:extLst>
                <a:ext uri="{FF2B5EF4-FFF2-40B4-BE49-F238E27FC236}">
                  <a16:creationId xmlns:a16="http://schemas.microsoft.com/office/drawing/2014/main" id="{F406A038-C8A4-4A5E-9F36-172C0CBB748E}"/>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sp macro="" textlink="">
        <xdr:nvSpPr>
          <xdr:cNvPr id="2195" name="TextBox 2194">
            <a:extLst>
              <a:ext uri="{FF2B5EF4-FFF2-40B4-BE49-F238E27FC236}">
                <a16:creationId xmlns:a16="http://schemas.microsoft.com/office/drawing/2014/main" id="{98BA1BB3-C69C-424E-A4E6-99695D7E3042}"/>
              </a:ext>
            </a:extLst>
          </xdr:cNvPr>
          <xdr:cNvSpPr txBox="1"/>
        </xdr:nvSpPr>
        <xdr:spPr>
          <a:xfrm rot="300000">
            <a:off x="5010139" y="172303468"/>
            <a:ext cx="1097280" cy="640080"/>
          </a:xfrm>
          <a:prstGeom prst="rect">
            <a:avLst/>
          </a:prstGeom>
          <a:solidFill>
            <a:srgbClr val="A0FFCD">
              <a:alpha val="20000"/>
            </a:srgbClr>
          </a:solidFill>
          <a:ln w="9525" cmpd="sng">
            <a:solidFill>
              <a:srgbClr val="00B05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internal factors</a:t>
            </a:r>
          </a:p>
        </xdr:txBody>
      </xdr:sp>
      <xdr:sp macro="" textlink="">
        <xdr:nvSpPr>
          <xdr:cNvPr id="2196" name="TextBox 2195">
            <a:extLst>
              <a:ext uri="{FF2B5EF4-FFF2-40B4-BE49-F238E27FC236}">
                <a16:creationId xmlns:a16="http://schemas.microsoft.com/office/drawing/2014/main" id="{3FC9E5BD-502A-417D-8E57-9CE00EB0205B}"/>
              </a:ext>
            </a:extLst>
          </xdr:cNvPr>
          <xdr:cNvSpPr txBox="1"/>
        </xdr:nvSpPr>
        <xdr:spPr>
          <a:xfrm rot="300000">
            <a:off x="3470945" y="172166305"/>
            <a:ext cx="1097280" cy="641154"/>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external</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factors</a:t>
            </a:r>
          </a:p>
        </xdr:txBody>
      </xdr:sp>
    </xdr:grpSp>
    <xdr:clientData/>
  </xdr:twoCellAnchor>
  <xdr:twoCellAnchor>
    <xdr:from>
      <xdr:col>5</xdr:col>
      <xdr:colOff>457558</xdr:colOff>
      <xdr:row>816</xdr:row>
      <xdr:rowOff>151851</xdr:rowOff>
    </xdr:from>
    <xdr:to>
      <xdr:col>6</xdr:col>
      <xdr:colOff>189515</xdr:colOff>
      <xdr:row>818</xdr:row>
      <xdr:rowOff>54693</xdr:rowOff>
    </xdr:to>
    <xdr:sp macro="" textlink="">
      <xdr:nvSpPr>
        <xdr:cNvPr id="2210" name="Freeform: Shape 2209">
          <a:extLst>
            <a:ext uri="{FF2B5EF4-FFF2-40B4-BE49-F238E27FC236}">
              <a16:creationId xmlns:a16="http://schemas.microsoft.com/office/drawing/2014/main" id="{002FFCA3-284E-4722-815D-AE37EF7E842B}"/>
            </a:ext>
          </a:extLst>
        </xdr:cNvPr>
        <xdr:cNvSpPr/>
      </xdr:nvSpPr>
      <xdr:spPr>
        <a:xfrm>
          <a:off x="2560678" y="120098271"/>
          <a:ext cx="227257" cy="25336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3C1E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816</xdr:row>
      <xdr:rowOff>151851</xdr:rowOff>
    </xdr:from>
    <xdr:to>
      <xdr:col>8</xdr:col>
      <xdr:colOff>27809</xdr:colOff>
      <xdr:row>818</xdr:row>
      <xdr:rowOff>54693</xdr:rowOff>
    </xdr:to>
    <xdr:sp macro="" textlink="">
      <xdr:nvSpPr>
        <xdr:cNvPr id="2211" name="Freeform: Shape 2210">
          <a:extLst>
            <a:ext uri="{FF2B5EF4-FFF2-40B4-BE49-F238E27FC236}">
              <a16:creationId xmlns:a16="http://schemas.microsoft.com/office/drawing/2014/main" id="{B03F741C-8716-4667-95C6-F54E552F57E8}"/>
            </a:ext>
          </a:extLst>
        </xdr:cNvPr>
        <xdr:cNvSpPr/>
      </xdr:nvSpPr>
      <xdr:spPr>
        <a:xfrm flipH="1">
          <a:off x="3389572" y="120098271"/>
          <a:ext cx="227257" cy="25336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96519</xdr:colOff>
      <xdr:row>812</xdr:row>
      <xdr:rowOff>78106</xdr:rowOff>
    </xdr:from>
    <xdr:to>
      <xdr:col>13</xdr:col>
      <xdr:colOff>25072</xdr:colOff>
      <xdr:row>819</xdr:row>
      <xdr:rowOff>61326</xdr:rowOff>
    </xdr:to>
    <xdr:grpSp>
      <xdr:nvGrpSpPr>
        <xdr:cNvPr id="2212" name="Group 2211">
          <a:extLst>
            <a:ext uri="{FF2B5EF4-FFF2-40B4-BE49-F238E27FC236}">
              <a16:creationId xmlns:a16="http://schemas.microsoft.com/office/drawing/2014/main" id="{EAFDEF2A-236E-4910-856F-C7F57C275E39}"/>
            </a:ext>
          </a:extLst>
        </xdr:cNvPr>
        <xdr:cNvGrpSpPr/>
      </xdr:nvGrpSpPr>
      <xdr:grpSpPr>
        <a:xfrm>
          <a:off x="96519" y="159077026"/>
          <a:ext cx="6077893" cy="1210040"/>
          <a:chOff x="104139" y="3125966"/>
          <a:chExt cx="5994073" cy="879205"/>
        </a:xfrm>
      </xdr:grpSpPr>
      <xdr:sp macro="" textlink="">
        <xdr:nvSpPr>
          <xdr:cNvPr id="2213" name="Rectangle 2212">
            <a:extLst>
              <a:ext uri="{FF2B5EF4-FFF2-40B4-BE49-F238E27FC236}">
                <a16:creationId xmlns:a16="http://schemas.microsoft.com/office/drawing/2014/main" id="{77CE949A-D7F9-4710-9122-408D3968231B}"/>
              </a:ext>
            </a:extLst>
          </xdr:cNvPr>
          <xdr:cNvSpPr/>
        </xdr:nvSpPr>
        <xdr:spPr>
          <a:xfrm>
            <a:off x="2653455" y="3125966"/>
            <a:ext cx="931916" cy="879205"/>
          </a:xfrm>
          <a:prstGeom prst="rect">
            <a:avLst/>
          </a:prstGeom>
          <a:noFill/>
        </xdr:spPr>
        <xdr:txBody>
          <a:bodyPr wrap="none" lIns="91440" tIns="45720" rIns="91440" bIns="45720">
            <a:noAutofit/>
          </a:bodyPr>
          <a:lstStyle/>
          <a:p>
            <a:pPr algn="ctr">
              <a:lnSpc>
                <a:spcPts val="9600"/>
              </a:lnSpc>
            </a:pPr>
            <a:r>
              <a:rPr lang="en-US" sz="9600" b="1" cap="none" spc="0">
                <a:ln w="38100">
                  <a:solidFill>
                    <a:srgbClr val="730000"/>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2214" name="Speech Bubble: Rectangle with Corners Rounded 2213">
            <a:extLst>
              <a:ext uri="{FF2B5EF4-FFF2-40B4-BE49-F238E27FC236}">
                <a16:creationId xmlns:a16="http://schemas.microsoft.com/office/drawing/2014/main" id="{0E858382-E82A-4031-A749-E7A1A75660F5}"/>
              </a:ext>
            </a:extLst>
          </xdr:cNvPr>
          <xdr:cNvSpPr/>
        </xdr:nvSpPr>
        <xdr:spPr>
          <a:xfrm flipH="1">
            <a:off x="3556180" y="3315537"/>
            <a:ext cx="2542032" cy="658927"/>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15" name="Speech Bubble: Rectangle with Corners Rounded 2214">
            <a:extLst>
              <a:ext uri="{FF2B5EF4-FFF2-40B4-BE49-F238E27FC236}">
                <a16:creationId xmlns:a16="http://schemas.microsoft.com/office/drawing/2014/main" id="{3E5A22AC-6D75-4F7C-B340-AB7C88C6053C}"/>
              </a:ext>
            </a:extLst>
          </xdr:cNvPr>
          <xdr:cNvSpPr/>
        </xdr:nvSpPr>
        <xdr:spPr>
          <a:xfrm>
            <a:off x="104139" y="3315537"/>
            <a:ext cx="2542032" cy="658927"/>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5715</xdr:colOff>
      <xdr:row>813</xdr:row>
      <xdr:rowOff>59055</xdr:rowOff>
    </xdr:from>
    <xdr:to>
      <xdr:col>13</xdr:col>
      <xdr:colOff>51435</xdr:colOff>
      <xdr:row>823</xdr:row>
      <xdr:rowOff>135255</xdr:rowOff>
    </xdr:to>
    <xdr:sp macro="" textlink="">
      <xdr:nvSpPr>
        <xdr:cNvPr id="2218" name="TextBox 2217">
          <a:extLst>
            <a:ext uri="{FF2B5EF4-FFF2-40B4-BE49-F238E27FC236}">
              <a16:creationId xmlns:a16="http://schemas.microsoft.com/office/drawing/2014/main" id="{23EC8160-B92D-4380-AD34-5A2E09824F12}"/>
            </a:ext>
          </a:extLst>
        </xdr:cNvPr>
        <xdr:cNvSpPr txBox="1"/>
      </xdr:nvSpPr>
      <xdr:spPr>
        <a:xfrm>
          <a:off x="3034665" y="155888055"/>
          <a:ext cx="2960370" cy="1762125"/>
        </a:xfrm>
        <a:prstGeom prst="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b"/>
        <a:lstStyle/>
        <a:p>
          <a:pPr algn="r">
            <a:spcBef>
              <a:spcPts val="0"/>
            </a:spcBef>
            <a:spcAft>
              <a:spcPts val="600"/>
            </a:spcAft>
          </a:pPr>
          <a:r>
            <a:rPr lang="en-US" sz="2000" b="1" baseline="0">
              <a:solidFill>
                <a:srgbClr val="00B050"/>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An uncommon mature response?</a:t>
          </a:r>
        </a:p>
      </xdr:txBody>
    </xdr:sp>
    <xdr:clientData/>
  </xdr:twoCellAnchor>
  <xdr:twoCellAnchor>
    <xdr:from>
      <xdr:col>1</xdr:col>
      <xdr:colOff>15240</xdr:colOff>
      <xdr:row>694</xdr:row>
      <xdr:rowOff>99060</xdr:rowOff>
    </xdr:from>
    <xdr:to>
      <xdr:col>13</xdr:col>
      <xdr:colOff>0</xdr:colOff>
      <xdr:row>698</xdr:row>
      <xdr:rowOff>144780</xdr:rowOff>
    </xdr:to>
    <xdr:sp macro="" textlink="">
      <xdr:nvSpPr>
        <xdr:cNvPr id="2222" name="TextBox 2221">
          <a:extLst>
            <a:ext uri="{FF2B5EF4-FFF2-40B4-BE49-F238E27FC236}">
              <a16:creationId xmlns:a16="http://schemas.microsoft.com/office/drawing/2014/main" id="{1E016203-892B-421C-BF26-A845143186FC}"/>
            </a:ext>
          </a:extLst>
        </xdr:cNvPr>
        <xdr:cNvSpPr txBox="1"/>
      </xdr:nvSpPr>
      <xdr:spPr>
        <a:xfrm>
          <a:off x="137160" y="127490220"/>
          <a:ext cx="592836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50" b="0">
              <a:latin typeface="Tahoma" panose="020B0604030504040204" pitchFamily="34" charset="0"/>
              <a:ea typeface="Tahoma" panose="020B0604030504040204" pitchFamily="34" charset="0"/>
              <a:cs typeface="Tahoma" panose="020B0604030504040204" pitchFamily="34" charset="0"/>
            </a:rPr>
            <a:t>Political elites</a:t>
          </a:r>
          <a:r>
            <a:rPr lang="en-US" sz="1150" b="0" baseline="0">
              <a:latin typeface="Tahoma" panose="020B0604030504040204" pitchFamily="34" charset="0"/>
              <a:ea typeface="Tahoma" panose="020B0604030504040204" pitchFamily="34" charset="0"/>
              <a:cs typeface="Tahoma" panose="020B0604030504040204" pitchFamily="34" charset="0"/>
            </a:rPr>
            <a:t> rise to their positions of influence largely from accessing resources to resolve </a:t>
          </a:r>
          <a:r>
            <a:rPr lang="en-US" sz="1150" b="0" spc="-10" baseline="0">
              <a:latin typeface="Tahoma" panose="020B0604030504040204" pitchFamily="34" charset="0"/>
              <a:ea typeface="Tahoma" panose="020B0604030504040204" pitchFamily="34" charset="0"/>
              <a:cs typeface="Tahoma" panose="020B0604030504040204" pitchFamily="34" charset="0"/>
            </a:rPr>
            <a:t>needs at a level foreign to you. </a:t>
          </a:r>
          <a:r>
            <a:rPr lang="en-US" sz="1150" b="0" spc="-10">
              <a:latin typeface="Tahoma" panose="020B0604030504040204" pitchFamily="34" charset="0"/>
              <a:ea typeface="Tahoma" panose="020B0604030504040204" pitchFamily="34" charset="0"/>
              <a:cs typeface="Tahoma" panose="020B0604030504040204" pitchFamily="34" charset="0"/>
            </a:rPr>
            <a:t>Through</a:t>
          </a:r>
          <a:r>
            <a:rPr lang="en-US" sz="1150" b="0" spc="-10" baseline="0">
              <a:latin typeface="Tahoma" panose="020B0604030504040204" pitchFamily="34" charset="0"/>
              <a:ea typeface="Tahoma" panose="020B0604030504040204" pitchFamily="34" charset="0"/>
              <a:cs typeface="Tahoma" panose="020B0604030504040204" pitchFamily="34" charset="0"/>
            </a:rPr>
            <a:t> the lens of their more resolved psychosocial needs</a:t>
          </a:r>
          <a:r>
            <a:rPr lang="en-US" sz="1150" b="0" baseline="0">
              <a:latin typeface="Tahoma" panose="020B0604030504040204" pitchFamily="34" charset="0"/>
              <a:ea typeface="Tahoma" panose="020B0604030504040204" pitchFamily="34" charset="0"/>
              <a:cs typeface="Tahoma" panose="020B0604030504040204" pitchFamily="34" charset="0"/>
            </a:rPr>
            <a:t>, political centricism expressed in neoliberalism makes clear sense. How we put up with it remains a little cloudy. At least until now.</a:t>
          </a:r>
        </a:p>
      </xdr:txBody>
    </xdr:sp>
    <xdr:clientData/>
  </xdr:twoCellAnchor>
  <xdr:twoCellAnchor>
    <xdr:from>
      <xdr:col>1</xdr:col>
      <xdr:colOff>230520</xdr:colOff>
      <xdr:row>877</xdr:row>
      <xdr:rowOff>114300</xdr:rowOff>
    </xdr:from>
    <xdr:to>
      <xdr:col>12</xdr:col>
      <xdr:colOff>268620</xdr:colOff>
      <xdr:row>885</xdr:row>
      <xdr:rowOff>83820</xdr:rowOff>
    </xdr:to>
    <xdr:sp macro="" textlink="">
      <xdr:nvSpPr>
        <xdr:cNvPr id="2422" name="TextBox 2421">
          <a:extLst>
            <a:ext uri="{FF2B5EF4-FFF2-40B4-BE49-F238E27FC236}">
              <a16:creationId xmlns:a16="http://schemas.microsoft.com/office/drawing/2014/main" id="{077A81AD-5087-4EAB-A25B-3793DF715F94}"/>
            </a:ext>
          </a:extLst>
        </xdr:cNvPr>
        <xdr:cNvSpPr txBox="1"/>
      </xdr:nvSpPr>
      <xdr:spPr>
        <a:xfrm>
          <a:off x="352440" y="170741340"/>
          <a:ext cx="5486400" cy="1371600"/>
        </a:xfrm>
        <a:prstGeom prst="rect">
          <a:avLst/>
        </a:prstGeom>
        <a:noFill/>
        <a:ln w="9525" cmpd="sng">
          <a:solidFill>
            <a:srgbClr val="FF99FF">
              <a:alpha val="25000"/>
            </a:srgbClr>
          </a:solidFill>
        </a:ln>
        <a:effectLst>
          <a:outerShdw blurRad="63500" sx="102000" sy="102000" algn="ctr" rotWithShape="0">
            <a:srgbClr val="FF99FF">
              <a:alpha val="75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aseline="0">
              <a:solidFill>
                <a:srgbClr val="FF99FF"/>
              </a:solidFill>
              <a:latin typeface="Arial" panose="020B0604020202020204" pitchFamily="34" charset="0"/>
              <a:cs typeface="Arial" panose="020B0604020202020204" pitchFamily="34" charset="0"/>
            </a:rPr>
            <a:t>When stuck in </a:t>
          </a:r>
          <a:r>
            <a:rPr lang="en-US" sz="1400" baseline="0">
              <a:solidFill>
                <a:srgbClr val="FFFF00"/>
              </a:solidFill>
              <a:latin typeface="Arial" panose="020B0604020202020204" pitchFamily="34" charset="0"/>
              <a:cs typeface="Arial" panose="020B0604020202020204" pitchFamily="34" charset="0"/>
            </a:rPr>
            <a:t>pain</a:t>
          </a:r>
          <a:r>
            <a:rPr lang="en-US" sz="1400" baseline="0">
              <a:solidFill>
                <a:srgbClr val="FF99FF"/>
              </a:solidFill>
              <a:latin typeface="Arial" panose="020B0604020202020204" pitchFamily="34" charset="0"/>
              <a:cs typeface="Arial" panose="020B0604020202020204" pitchFamily="34" charset="0"/>
            </a:rPr>
            <a:t>,</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fast relief</a:t>
          </a:r>
        </a:p>
        <a:p>
          <a:pPr algn="ctr"/>
          <a:r>
            <a:rPr lang="en-US" sz="1400" b="0" baseline="0">
              <a:solidFill>
                <a:srgbClr val="FF99FF"/>
              </a:solidFill>
              <a:latin typeface="Arial Narrow" panose="020B0606020202030204" pitchFamily="34" charset="0"/>
            </a:rPr>
            <a:t>seems far more important than</a:t>
          </a:r>
          <a:r>
            <a:rPr lang="en-US" sz="1400" b="1" baseline="0">
              <a:solidFill>
                <a:srgbClr val="FF99FF"/>
              </a:solidFill>
            </a:rPr>
            <a:t> </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slow reason</a:t>
          </a: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230520</xdr:colOff>
      <xdr:row>885</xdr:row>
      <xdr:rowOff>9310</xdr:rowOff>
    </xdr:from>
    <xdr:to>
      <xdr:col>12</xdr:col>
      <xdr:colOff>268620</xdr:colOff>
      <xdr:row>897</xdr:row>
      <xdr:rowOff>100750</xdr:rowOff>
    </xdr:to>
    <xdr:sp macro="" textlink="">
      <xdr:nvSpPr>
        <xdr:cNvPr id="2423" name="TextBox 2422">
          <a:extLst>
            <a:ext uri="{FF2B5EF4-FFF2-40B4-BE49-F238E27FC236}">
              <a16:creationId xmlns:a16="http://schemas.microsoft.com/office/drawing/2014/main" id="{6480834A-E8BB-428E-93AC-80AE21717ACB}"/>
            </a:ext>
          </a:extLst>
        </xdr:cNvPr>
        <xdr:cNvSpPr txBox="1"/>
      </xdr:nvSpPr>
      <xdr:spPr>
        <a:xfrm>
          <a:off x="352440" y="172038430"/>
          <a:ext cx="5486400" cy="219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But politial elites</a:t>
          </a:r>
        </a:p>
        <a:p>
          <a:pPr algn="ctr"/>
          <a:r>
            <a:rPr lang="en-US" sz="1400" b="0" baseline="0">
              <a:solidFill>
                <a:srgbClr val="FF99FF"/>
              </a:solidFill>
              <a:latin typeface="Arial Narrow" panose="020B0606020202030204" pitchFamily="34" charset="0"/>
            </a:rPr>
            <a:t>expect and depend on you to favor</a:t>
          </a:r>
        </a:p>
        <a:p>
          <a:pPr algn="ctr"/>
          <a:r>
            <a:rPr lang="en-US" sz="1600" b="1" baseline="0">
              <a:solidFill>
                <a:srgbClr val="FF99FF"/>
              </a:solidFill>
              <a:latin typeface="Tahoma" panose="020B0604030504040204" pitchFamily="34" charset="0"/>
              <a:ea typeface="Tahoma" panose="020B0604030504040204" pitchFamily="34" charset="0"/>
              <a:cs typeface="Tahoma" panose="020B0604030504040204" pitchFamily="34" charset="0"/>
            </a:rPr>
            <a:t>fast generalizing relief </a:t>
          </a:r>
        </a:p>
        <a:p>
          <a:pPr algn="ctr"/>
          <a:r>
            <a:rPr lang="en-US" sz="1800" b="0" i="1" baseline="0">
              <a:solidFill>
                <a:srgbClr val="FF99FF"/>
              </a:solidFill>
              <a:latin typeface="Arial Narrow" panose="020B0606020202030204" pitchFamily="34" charset="0"/>
            </a:rPr>
            <a:t>over</a:t>
          </a:r>
          <a:r>
            <a:rPr lang="en-US" sz="1400" b="1" baseline="0">
              <a:solidFill>
                <a:srgbClr val="FF99FF"/>
              </a:solidFill>
            </a:rPr>
            <a:t> </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slow reason</a:t>
          </a: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 </a:t>
          </a:r>
        </a:p>
        <a:p>
          <a:pPr algn="ct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to keep them in power</a:t>
          </a:r>
        </a:p>
        <a:p>
          <a:pPr algn="ct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over your expected inability to respond to specific needs.</a:t>
          </a:r>
        </a:p>
      </xdr:txBody>
    </xdr:sp>
    <xdr:clientData/>
  </xdr:twoCellAnchor>
  <xdr:twoCellAnchor>
    <xdr:from>
      <xdr:col>0</xdr:col>
      <xdr:colOff>114300</xdr:colOff>
      <xdr:row>586</xdr:row>
      <xdr:rowOff>36518</xdr:rowOff>
    </xdr:from>
    <xdr:to>
      <xdr:col>12</xdr:col>
      <xdr:colOff>487680</xdr:colOff>
      <xdr:row>597</xdr:row>
      <xdr:rowOff>130525</xdr:rowOff>
    </xdr:to>
    <xdr:grpSp>
      <xdr:nvGrpSpPr>
        <xdr:cNvPr id="34" name="Group 33">
          <a:extLst>
            <a:ext uri="{FF2B5EF4-FFF2-40B4-BE49-F238E27FC236}">
              <a16:creationId xmlns:a16="http://schemas.microsoft.com/office/drawing/2014/main" id="{200B2EBB-25F4-41D5-A1D4-CB94C470A289}"/>
            </a:ext>
          </a:extLst>
        </xdr:cNvPr>
        <xdr:cNvGrpSpPr/>
      </xdr:nvGrpSpPr>
      <xdr:grpSpPr>
        <a:xfrm>
          <a:off x="114300" y="116249138"/>
          <a:ext cx="6019800" cy="2021867"/>
          <a:chOff x="22860" y="115845278"/>
          <a:chExt cx="6134100" cy="2021867"/>
        </a:xfrm>
      </xdr:grpSpPr>
      <xdr:sp macro="" textlink="">
        <xdr:nvSpPr>
          <xdr:cNvPr id="2425" name="Block Arc 2424">
            <a:extLst>
              <a:ext uri="{FF2B5EF4-FFF2-40B4-BE49-F238E27FC236}">
                <a16:creationId xmlns:a16="http://schemas.microsoft.com/office/drawing/2014/main" id="{35999DDE-EC99-4DC6-971D-32F82FD9AF90}"/>
              </a:ext>
            </a:extLst>
          </xdr:cNvPr>
          <xdr:cNvSpPr/>
        </xdr:nvSpPr>
        <xdr:spPr>
          <a:xfrm>
            <a:off x="3581400" y="116799360"/>
            <a:ext cx="2575560" cy="350520"/>
          </a:xfrm>
          <a:prstGeom prst="blockArc">
            <a:avLst/>
          </a:prstGeom>
          <a:pattFill prst="shingle">
            <a:fgClr>
              <a:srgbClr val="FF7171"/>
            </a:fgClr>
            <a:bgClr>
              <a:schemeClr val="bg1"/>
            </a:bgClr>
          </a:pattFill>
          <a:ln w="3175">
            <a:solidFill>
              <a:srgbClr val="FF717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32" name="Block Arc 31">
            <a:extLst>
              <a:ext uri="{FF2B5EF4-FFF2-40B4-BE49-F238E27FC236}">
                <a16:creationId xmlns:a16="http://schemas.microsoft.com/office/drawing/2014/main" id="{1E5DE675-022E-4C5C-95CF-A61CDE5B02B2}"/>
              </a:ext>
            </a:extLst>
          </xdr:cNvPr>
          <xdr:cNvSpPr/>
        </xdr:nvSpPr>
        <xdr:spPr>
          <a:xfrm>
            <a:off x="22860" y="116799360"/>
            <a:ext cx="2575560" cy="350520"/>
          </a:xfrm>
          <a:prstGeom prst="blockArc">
            <a:avLst/>
          </a:prstGeom>
          <a:pattFill prst="shingle">
            <a:fgClr>
              <a:srgbClr val="00B0F0"/>
            </a:fgClr>
            <a:bgClr>
              <a:schemeClr val="bg1"/>
            </a:bgClr>
          </a:pattFill>
          <a:ln w="3175">
            <a:solidFill>
              <a:srgbClr val="00B0F0"/>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nvGrpSpPr>
          <xdr:cNvPr id="167" name="Group 166">
            <a:extLst>
              <a:ext uri="{FF2B5EF4-FFF2-40B4-BE49-F238E27FC236}">
                <a16:creationId xmlns:a16="http://schemas.microsoft.com/office/drawing/2014/main" id="{94F4FAF0-527A-49DF-9E14-17141D2BB8F6}"/>
              </a:ext>
            </a:extLst>
          </xdr:cNvPr>
          <xdr:cNvGrpSpPr/>
        </xdr:nvGrpSpPr>
        <xdr:grpSpPr>
          <a:xfrm>
            <a:off x="37336" y="115845278"/>
            <a:ext cx="6092519" cy="2021867"/>
            <a:chOff x="295784" y="107859518"/>
            <a:chExt cx="5607875" cy="2021867"/>
          </a:xfrm>
        </xdr:grpSpPr>
        <xdr:grpSp>
          <xdr:nvGrpSpPr>
            <xdr:cNvPr id="1274" name="Group 1273">
              <a:extLst>
                <a:ext uri="{FF2B5EF4-FFF2-40B4-BE49-F238E27FC236}">
                  <a16:creationId xmlns:a16="http://schemas.microsoft.com/office/drawing/2014/main" id="{21AFE314-6091-4E89-8961-46910C8B6B97}"/>
                </a:ext>
              </a:extLst>
            </xdr:cNvPr>
            <xdr:cNvGrpSpPr>
              <a:grpSpLocks noChangeAspect="1"/>
            </xdr:cNvGrpSpPr>
          </xdr:nvGrpSpPr>
          <xdr:grpSpPr>
            <a:xfrm>
              <a:off x="3672553" y="107859518"/>
              <a:ext cx="790042" cy="1982459"/>
              <a:chOff x="14944724" y="104774999"/>
              <a:chExt cx="1371601" cy="3409948"/>
            </a:xfrm>
          </xdr:grpSpPr>
          <xdr:grpSp>
            <xdr:nvGrpSpPr>
              <xdr:cNvPr id="1275" name="Group 1274">
                <a:extLst>
                  <a:ext uri="{FF2B5EF4-FFF2-40B4-BE49-F238E27FC236}">
                    <a16:creationId xmlns:a16="http://schemas.microsoft.com/office/drawing/2014/main" id="{613AB782-5F1C-447B-B0AA-A975CE29DDD1}"/>
                  </a:ext>
                </a:extLst>
              </xdr:cNvPr>
              <xdr:cNvGrpSpPr/>
            </xdr:nvGrpSpPr>
            <xdr:grpSpPr>
              <a:xfrm>
                <a:off x="14944724" y="105441747"/>
                <a:ext cx="1053296" cy="2743200"/>
                <a:chOff x="14944724" y="105441747"/>
                <a:chExt cx="1053296" cy="2743200"/>
              </a:xfrm>
            </xdr:grpSpPr>
            <xdr:grpSp>
              <xdr:nvGrpSpPr>
                <xdr:cNvPr id="1277" name="Group 1276">
                  <a:extLst>
                    <a:ext uri="{FF2B5EF4-FFF2-40B4-BE49-F238E27FC236}">
                      <a16:creationId xmlns:a16="http://schemas.microsoft.com/office/drawing/2014/main" id="{41115423-FEFB-4CA0-B543-6853CB100B55}"/>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282" name="Rectangle: Rounded Corners 1281">
                    <a:extLst>
                      <a:ext uri="{FF2B5EF4-FFF2-40B4-BE49-F238E27FC236}">
                        <a16:creationId xmlns:a16="http://schemas.microsoft.com/office/drawing/2014/main" id="{CA652DC7-522C-4A5F-8BA0-249C3339AF62}"/>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3" name="Rectangle: Rounded Corners 1282">
                    <a:extLst>
                      <a:ext uri="{FF2B5EF4-FFF2-40B4-BE49-F238E27FC236}">
                        <a16:creationId xmlns:a16="http://schemas.microsoft.com/office/drawing/2014/main" id="{E2C1B791-B98F-45CB-A686-48E31F9277C7}"/>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4" name="Rectangle: Rounded Corners 1283">
                    <a:extLst>
                      <a:ext uri="{FF2B5EF4-FFF2-40B4-BE49-F238E27FC236}">
                        <a16:creationId xmlns:a16="http://schemas.microsoft.com/office/drawing/2014/main" id="{50452C54-0C3A-429F-817B-A434F6D8C436}"/>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5" name="Rectangle: Rounded Corners 1284">
                    <a:extLst>
                      <a:ext uri="{FF2B5EF4-FFF2-40B4-BE49-F238E27FC236}">
                        <a16:creationId xmlns:a16="http://schemas.microsoft.com/office/drawing/2014/main" id="{53158D05-7124-4474-BE08-38D77EEA96F6}"/>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6" name="Rectangle: Rounded Corners 1285">
                    <a:extLst>
                      <a:ext uri="{FF2B5EF4-FFF2-40B4-BE49-F238E27FC236}">
                        <a16:creationId xmlns:a16="http://schemas.microsoft.com/office/drawing/2014/main" id="{81531C6D-18C2-4D92-A333-C822891796A9}"/>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7" name="Rectangle: Rounded Corners 1286">
                    <a:extLst>
                      <a:ext uri="{FF2B5EF4-FFF2-40B4-BE49-F238E27FC236}">
                        <a16:creationId xmlns:a16="http://schemas.microsoft.com/office/drawing/2014/main" id="{928EED1C-5E40-447F-ACAF-2B8150493879}"/>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8" name="Rectangle: Rounded Corners 1287">
                    <a:extLst>
                      <a:ext uri="{FF2B5EF4-FFF2-40B4-BE49-F238E27FC236}">
                        <a16:creationId xmlns:a16="http://schemas.microsoft.com/office/drawing/2014/main" id="{B247E78A-83BC-44EA-A7FD-EDD1410439ED}"/>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78" name="Group 1277">
                  <a:extLst>
                    <a:ext uri="{FF2B5EF4-FFF2-40B4-BE49-F238E27FC236}">
                      <a16:creationId xmlns:a16="http://schemas.microsoft.com/office/drawing/2014/main" id="{5DCBECBE-A211-4990-96DC-B1C830A04989}"/>
                    </a:ext>
                  </a:extLst>
                </xdr:cNvPr>
                <xdr:cNvGrpSpPr/>
              </xdr:nvGrpSpPr>
              <xdr:grpSpPr>
                <a:xfrm>
                  <a:off x="15001875" y="106064797"/>
                  <a:ext cx="953589" cy="1109382"/>
                  <a:chOff x="-11112" y="0"/>
                  <a:chExt cx="1112519" cy="1371600"/>
                </a:xfrm>
              </xdr:grpSpPr>
              <xdr:sp macro="" textlink="">
                <xdr:nvSpPr>
                  <xdr:cNvPr id="1279" name="Rectangle 1278">
                    <a:extLst>
                      <a:ext uri="{FF2B5EF4-FFF2-40B4-BE49-F238E27FC236}">
                        <a16:creationId xmlns:a16="http://schemas.microsoft.com/office/drawing/2014/main" id="{E6F17E9C-F155-4830-9851-056C0C85BBE4}"/>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280" name="Rectangle 1279">
                    <a:extLst>
                      <a:ext uri="{FF2B5EF4-FFF2-40B4-BE49-F238E27FC236}">
                        <a16:creationId xmlns:a16="http://schemas.microsoft.com/office/drawing/2014/main" id="{1A17E65E-BDFF-4A3F-8C2F-E7CF9F0FD9F4}"/>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281" name="Straight Connector 1280">
                    <a:extLst>
                      <a:ext uri="{FF2B5EF4-FFF2-40B4-BE49-F238E27FC236}">
                        <a16:creationId xmlns:a16="http://schemas.microsoft.com/office/drawing/2014/main" id="{511988FF-0A37-4541-852B-FE2648E0317A}"/>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6" name="Thought Bubble: Cloud 1275">
                <a:extLst>
                  <a:ext uri="{FF2B5EF4-FFF2-40B4-BE49-F238E27FC236}">
                    <a16:creationId xmlns:a16="http://schemas.microsoft.com/office/drawing/2014/main" id="{A7242A5A-64CE-4C04-9FDE-E81A442E2976}"/>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89" name="Group 1288">
              <a:extLst>
                <a:ext uri="{FF2B5EF4-FFF2-40B4-BE49-F238E27FC236}">
                  <a16:creationId xmlns:a16="http://schemas.microsoft.com/office/drawing/2014/main" id="{277E2160-B4CA-4AD7-B3CE-396DC27EB72F}"/>
                </a:ext>
              </a:extLst>
            </xdr:cNvPr>
            <xdr:cNvGrpSpPr>
              <a:grpSpLocks noChangeAspect="1"/>
            </xdr:cNvGrpSpPr>
          </xdr:nvGrpSpPr>
          <xdr:grpSpPr>
            <a:xfrm>
              <a:off x="5228833" y="107882313"/>
              <a:ext cx="674826" cy="1982459"/>
              <a:chOff x="14921419" y="104774999"/>
              <a:chExt cx="1171575" cy="3409948"/>
            </a:xfrm>
          </xdr:grpSpPr>
          <xdr:grpSp>
            <xdr:nvGrpSpPr>
              <xdr:cNvPr id="1290" name="Group 1289">
                <a:extLst>
                  <a:ext uri="{FF2B5EF4-FFF2-40B4-BE49-F238E27FC236}">
                    <a16:creationId xmlns:a16="http://schemas.microsoft.com/office/drawing/2014/main" id="{7FC9AEFF-ECFC-48E4-874E-18A4C1F829D7}"/>
                  </a:ext>
                </a:extLst>
              </xdr:cNvPr>
              <xdr:cNvGrpSpPr/>
            </xdr:nvGrpSpPr>
            <xdr:grpSpPr>
              <a:xfrm>
                <a:off x="14944724" y="105441747"/>
                <a:ext cx="1053296" cy="2743200"/>
                <a:chOff x="14944724" y="105441747"/>
                <a:chExt cx="1053296" cy="2743200"/>
              </a:xfrm>
            </xdr:grpSpPr>
            <xdr:grpSp>
              <xdr:nvGrpSpPr>
                <xdr:cNvPr id="1292" name="Group 1291">
                  <a:extLst>
                    <a:ext uri="{FF2B5EF4-FFF2-40B4-BE49-F238E27FC236}">
                      <a16:creationId xmlns:a16="http://schemas.microsoft.com/office/drawing/2014/main" id="{9BA63704-1B16-4323-A830-73D2062A6BDB}"/>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297" name="Rectangle: Rounded Corners 1296">
                    <a:extLst>
                      <a:ext uri="{FF2B5EF4-FFF2-40B4-BE49-F238E27FC236}">
                        <a16:creationId xmlns:a16="http://schemas.microsoft.com/office/drawing/2014/main" id="{899313F2-DA7C-463F-8ECB-5526C48B1A0D}"/>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98" name="Rectangle: Rounded Corners 1297">
                    <a:extLst>
                      <a:ext uri="{FF2B5EF4-FFF2-40B4-BE49-F238E27FC236}">
                        <a16:creationId xmlns:a16="http://schemas.microsoft.com/office/drawing/2014/main" id="{C9DC1C2D-EB17-4412-9707-F3282623ABF0}"/>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99" name="Rectangle: Rounded Corners 1298">
                    <a:extLst>
                      <a:ext uri="{FF2B5EF4-FFF2-40B4-BE49-F238E27FC236}">
                        <a16:creationId xmlns:a16="http://schemas.microsoft.com/office/drawing/2014/main" id="{775CE06A-29B5-43F1-900F-51C88F72C569}"/>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0" name="Rectangle: Rounded Corners 1299">
                    <a:extLst>
                      <a:ext uri="{FF2B5EF4-FFF2-40B4-BE49-F238E27FC236}">
                        <a16:creationId xmlns:a16="http://schemas.microsoft.com/office/drawing/2014/main" id="{D9D4FE1F-6844-4CD2-A8EB-FEA2DB12A453}"/>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1" name="Rectangle: Rounded Corners 1300">
                    <a:extLst>
                      <a:ext uri="{FF2B5EF4-FFF2-40B4-BE49-F238E27FC236}">
                        <a16:creationId xmlns:a16="http://schemas.microsoft.com/office/drawing/2014/main" id="{83EB3FA7-57FA-467D-8AA4-ED7AC74377E6}"/>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2" name="Rectangle: Rounded Corners 1301">
                    <a:extLst>
                      <a:ext uri="{FF2B5EF4-FFF2-40B4-BE49-F238E27FC236}">
                        <a16:creationId xmlns:a16="http://schemas.microsoft.com/office/drawing/2014/main" id="{27787829-233D-4EB5-964E-9DA9CB816446}"/>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3" name="Rectangle: Rounded Corners 1302">
                    <a:extLst>
                      <a:ext uri="{FF2B5EF4-FFF2-40B4-BE49-F238E27FC236}">
                        <a16:creationId xmlns:a16="http://schemas.microsoft.com/office/drawing/2014/main" id="{3C4A1F2B-14D6-4AA6-AF30-8F2D7C21E4BD}"/>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93" name="Group 1292">
                  <a:extLst>
                    <a:ext uri="{FF2B5EF4-FFF2-40B4-BE49-F238E27FC236}">
                      <a16:creationId xmlns:a16="http://schemas.microsoft.com/office/drawing/2014/main" id="{C54B48A8-876E-437C-82E3-9FBA7229C8A2}"/>
                    </a:ext>
                  </a:extLst>
                </xdr:cNvPr>
                <xdr:cNvGrpSpPr/>
              </xdr:nvGrpSpPr>
              <xdr:grpSpPr>
                <a:xfrm>
                  <a:off x="15001875" y="106064797"/>
                  <a:ext cx="953589" cy="1109382"/>
                  <a:chOff x="-11112" y="0"/>
                  <a:chExt cx="1112519" cy="1371600"/>
                </a:xfrm>
              </xdr:grpSpPr>
              <xdr:sp macro="" textlink="">
                <xdr:nvSpPr>
                  <xdr:cNvPr id="1294" name="Rectangle 1293">
                    <a:extLst>
                      <a:ext uri="{FF2B5EF4-FFF2-40B4-BE49-F238E27FC236}">
                        <a16:creationId xmlns:a16="http://schemas.microsoft.com/office/drawing/2014/main" id="{49368BDE-1540-4557-8D91-66334287F77D}"/>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295" name="Rectangle 1294">
                    <a:extLst>
                      <a:ext uri="{FF2B5EF4-FFF2-40B4-BE49-F238E27FC236}">
                        <a16:creationId xmlns:a16="http://schemas.microsoft.com/office/drawing/2014/main" id="{EBFCAE4D-9827-47BD-9F40-93B15FECBBCD}"/>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296" name="Straight Connector 1295">
                    <a:extLst>
                      <a:ext uri="{FF2B5EF4-FFF2-40B4-BE49-F238E27FC236}">
                        <a16:creationId xmlns:a16="http://schemas.microsoft.com/office/drawing/2014/main" id="{56C2FAFB-93BE-4F49-9974-CBF978DCDC8A}"/>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91" name="Thought Bubble: Cloud 1290">
                <a:extLst>
                  <a:ext uri="{FF2B5EF4-FFF2-40B4-BE49-F238E27FC236}">
                    <a16:creationId xmlns:a16="http://schemas.microsoft.com/office/drawing/2014/main" id="{7E14935C-957A-4071-982C-4861A20EC633}"/>
                  </a:ext>
                </a:extLst>
              </xdr:cNvPr>
              <xdr:cNvSpPr/>
            </xdr:nvSpPr>
            <xdr:spPr>
              <a:xfrm>
                <a:off x="14921419"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04" name="Group 1303">
              <a:extLst>
                <a:ext uri="{FF2B5EF4-FFF2-40B4-BE49-F238E27FC236}">
                  <a16:creationId xmlns:a16="http://schemas.microsoft.com/office/drawing/2014/main" id="{8B795FAA-F7F1-42A8-9546-50D849852498}"/>
                </a:ext>
              </a:extLst>
            </xdr:cNvPr>
            <xdr:cNvGrpSpPr>
              <a:grpSpLocks noChangeAspect="1"/>
            </xdr:cNvGrpSpPr>
          </xdr:nvGrpSpPr>
          <xdr:grpSpPr>
            <a:xfrm>
              <a:off x="1817843" y="107859616"/>
              <a:ext cx="753916" cy="1968592"/>
              <a:chOff x="13365162" y="104827427"/>
              <a:chExt cx="1308883" cy="3386095"/>
            </a:xfrm>
          </xdr:grpSpPr>
          <xdr:grpSp>
            <xdr:nvGrpSpPr>
              <xdr:cNvPr id="1305" name="Group 1304">
                <a:extLst>
                  <a:ext uri="{FF2B5EF4-FFF2-40B4-BE49-F238E27FC236}">
                    <a16:creationId xmlns:a16="http://schemas.microsoft.com/office/drawing/2014/main" id="{EE8FEE5D-8020-4AD9-8BF9-D4F90FE48E89}"/>
                  </a:ext>
                </a:extLst>
              </xdr:cNvPr>
              <xdr:cNvGrpSpPr/>
            </xdr:nvGrpSpPr>
            <xdr:grpSpPr>
              <a:xfrm>
                <a:off x="13620749" y="105470322"/>
                <a:ext cx="1053296" cy="2743200"/>
                <a:chOff x="13620749" y="105470322"/>
                <a:chExt cx="1053296" cy="2743200"/>
              </a:xfrm>
            </xdr:grpSpPr>
            <xdr:grpSp>
              <xdr:nvGrpSpPr>
                <xdr:cNvPr id="1307" name="Group 1306">
                  <a:extLst>
                    <a:ext uri="{FF2B5EF4-FFF2-40B4-BE49-F238E27FC236}">
                      <a16:creationId xmlns:a16="http://schemas.microsoft.com/office/drawing/2014/main" id="{BA83228B-4C96-497E-8C52-9E2844809B06}"/>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12" name="Rectangle: Rounded Corners 1311">
                    <a:extLst>
                      <a:ext uri="{FF2B5EF4-FFF2-40B4-BE49-F238E27FC236}">
                        <a16:creationId xmlns:a16="http://schemas.microsoft.com/office/drawing/2014/main" id="{47752FE7-D5A7-4E5A-ACDE-B34175E861A9}"/>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3" name="Rectangle: Rounded Corners 1312">
                    <a:extLst>
                      <a:ext uri="{FF2B5EF4-FFF2-40B4-BE49-F238E27FC236}">
                        <a16:creationId xmlns:a16="http://schemas.microsoft.com/office/drawing/2014/main" id="{6DA19FFB-42A4-4FEF-844F-F6E11598A47C}"/>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4" name="Rectangle: Rounded Corners 1313">
                    <a:extLst>
                      <a:ext uri="{FF2B5EF4-FFF2-40B4-BE49-F238E27FC236}">
                        <a16:creationId xmlns:a16="http://schemas.microsoft.com/office/drawing/2014/main" id="{96ABFDDD-D6E4-4E7B-A3AC-46642989A5DD}"/>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5" name="Rectangle: Rounded Corners 1314">
                    <a:extLst>
                      <a:ext uri="{FF2B5EF4-FFF2-40B4-BE49-F238E27FC236}">
                        <a16:creationId xmlns:a16="http://schemas.microsoft.com/office/drawing/2014/main" id="{C77898FE-882F-4907-97EF-C23FB4229EA9}"/>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6" name="Rectangle: Rounded Corners 1315">
                    <a:extLst>
                      <a:ext uri="{FF2B5EF4-FFF2-40B4-BE49-F238E27FC236}">
                        <a16:creationId xmlns:a16="http://schemas.microsoft.com/office/drawing/2014/main" id="{04409CCC-C9B6-4735-B0BA-A2158FD3FE43}"/>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7" name="Rectangle: Rounded Corners 1316">
                    <a:extLst>
                      <a:ext uri="{FF2B5EF4-FFF2-40B4-BE49-F238E27FC236}">
                        <a16:creationId xmlns:a16="http://schemas.microsoft.com/office/drawing/2014/main" id="{AADFE317-9E9F-4F29-BC06-7BF162333273}"/>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8" name="Rectangle: Rounded Corners 1317">
                    <a:extLst>
                      <a:ext uri="{FF2B5EF4-FFF2-40B4-BE49-F238E27FC236}">
                        <a16:creationId xmlns:a16="http://schemas.microsoft.com/office/drawing/2014/main" id="{907FB693-0003-463D-8261-05B106AB3D40}"/>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08" name="Group 1307">
                  <a:extLst>
                    <a:ext uri="{FF2B5EF4-FFF2-40B4-BE49-F238E27FC236}">
                      <a16:creationId xmlns:a16="http://schemas.microsoft.com/office/drawing/2014/main" id="{28DFDF0E-7855-4491-81BB-76BE1062E627}"/>
                    </a:ext>
                  </a:extLst>
                </xdr:cNvPr>
                <xdr:cNvGrpSpPr/>
              </xdr:nvGrpSpPr>
              <xdr:grpSpPr>
                <a:xfrm>
                  <a:off x="13679805" y="106093372"/>
                  <a:ext cx="953589" cy="1109382"/>
                  <a:chOff x="0" y="0"/>
                  <a:chExt cx="1112520" cy="1371600"/>
                </a:xfrm>
              </xdr:grpSpPr>
              <xdr:sp macro="" textlink="">
                <xdr:nvSpPr>
                  <xdr:cNvPr id="1309" name="Rectangle 1308">
                    <a:extLst>
                      <a:ext uri="{FF2B5EF4-FFF2-40B4-BE49-F238E27FC236}">
                        <a16:creationId xmlns:a16="http://schemas.microsoft.com/office/drawing/2014/main" id="{A0E7586C-1335-4D2A-A7AB-B8804E0F5486}"/>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10" name="Rectangle 1309">
                    <a:extLst>
                      <a:ext uri="{FF2B5EF4-FFF2-40B4-BE49-F238E27FC236}">
                        <a16:creationId xmlns:a16="http://schemas.microsoft.com/office/drawing/2014/main" id="{3E0460CD-4E1B-47F6-9B66-64941CE96BC6}"/>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11" name="Straight Connector 1310">
                    <a:extLst>
                      <a:ext uri="{FF2B5EF4-FFF2-40B4-BE49-F238E27FC236}">
                        <a16:creationId xmlns:a16="http://schemas.microsoft.com/office/drawing/2014/main" id="{E53DD137-D5FF-4146-9CE2-7864AD5AE61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06" name="Thought Bubble: Cloud 1305">
                <a:extLst>
                  <a:ext uri="{FF2B5EF4-FFF2-40B4-BE49-F238E27FC236}">
                    <a16:creationId xmlns:a16="http://schemas.microsoft.com/office/drawing/2014/main" id="{B0DA8FAD-ACE7-4C65-A896-CBC62344170E}"/>
                  </a:ext>
                </a:extLst>
              </xdr:cNvPr>
              <xdr:cNvSpPr/>
            </xdr:nvSpPr>
            <xdr:spPr>
              <a:xfrm flipH="1">
                <a:off x="13365162" y="104827427"/>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19" name="Group 1318">
              <a:extLst>
                <a:ext uri="{FF2B5EF4-FFF2-40B4-BE49-F238E27FC236}">
                  <a16:creationId xmlns:a16="http://schemas.microsoft.com/office/drawing/2014/main" id="{55A3575D-CC1E-4C40-B1D3-606F47385E5C}"/>
                </a:ext>
              </a:extLst>
            </xdr:cNvPr>
            <xdr:cNvGrpSpPr>
              <a:grpSpLocks noChangeAspect="1"/>
            </xdr:cNvGrpSpPr>
          </xdr:nvGrpSpPr>
          <xdr:grpSpPr>
            <a:xfrm>
              <a:off x="295784" y="107882306"/>
              <a:ext cx="674825" cy="1999079"/>
              <a:chOff x="13527313" y="104774987"/>
              <a:chExt cx="1171575" cy="3438535"/>
            </a:xfrm>
          </xdr:grpSpPr>
          <xdr:grpSp>
            <xdr:nvGrpSpPr>
              <xdr:cNvPr id="1320" name="Group 1319">
                <a:extLst>
                  <a:ext uri="{FF2B5EF4-FFF2-40B4-BE49-F238E27FC236}">
                    <a16:creationId xmlns:a16="http://schemas.microsoft.com/office/drawing/2014/main" id="{3D069233-6274-4009-AB8E-A983FE9A543A}"/>
                  </a:ext>
                </a:extLst>
              </xdr:cNvPr>
              <xdr:cNvGrpSpPr/>
            </xdr:nvGrpSpPr>
            <xdr:grpSpPr>
              <a:xfrm>
                <a:off x="13620749" y="105470322"/>
                <a:ext cx="1053296" cy="2743200"/>
                <a:chOff x="13620749" y="105470322"/>
                <a:chExt cx="1053296" cy="2743200"/>
              </a:xfrm>
            </xdr:grpSpPr>
            <xdr:grpSp>
              <xdr:nvGrpSpPr>
                <xdr:cNvPr id="1322" name="Group 1321">
                  <a:extLst>
                    <a:ext uri="{FF2B5EF4-FFF2-40B4-BE49-F238E27FC236}">
                      <a16:creationId xmlns:a16="http://schemas.microsoft.com/office/drawing/2014/main" id="{4432A1CF-4981-4492-8DE0-7CBE299BE31E}"/>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27" name="Rectangle: Rounded Corners 1326">
                    <a:extLst>
                      <a:ext uri="{FF2B5EF4-FFF2-40B4-BE49-F238E27FC236}">
                        <a16:creationId xmlns:a16="http://schemas.microsoft.com/office/drawing/2014/main" id="{C8BCE2B1-A7EF-44CD-97B8-343826FA11A0}"/>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28" name="Rectangle: Rounded Corners 1327">
                    <a:extLst>
                      <a:ext uri="{FF2B5EF4-FFF2-40B4-BE49-F238E27FC236}">
                        <a16:creationId xmlns:a16="http://schemas.microsoft.com/office/drawing/2014/main" id="{42A49ACE-3D46-4AA6-9B15-BAC8DD82D6C9}"/>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29" name="Rectangle: Rounded Corners 1328">
                    <a:extLst>
                      <a:ext uri="{FF2B5EF4-FFF2-40B4-BE49-F238E27FC236}">
                        <a16:creationId xmlns:a16="http://schemas.microsoft.com/office/drawing/2014/main" id="{21E6290C-AB7C-4E86-B255-FE32A103F57A}"/>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0" name="Rectangle: Rounded Corners 1329">
                    <a:extLst>
                      <a:ext uri="{FF2B5EF4-FFF2-40B4-BE49-F238E27FC236}">
                        <a16:creationId xmlns:a16="http://schemas.microsoft.com/office/drawing/2014/main" id="{D22C7F9F-BC3E-401E-B730-C24B5572BE5E}"/>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1" name="Rectangle: Rounded Corners 1330">
                    <a:extLst>
                      <a:ext uri="{FF2B5EF4-FFF2-40B4-BE49-F238E27FC236}">
                        <a16:creationId xmlns:a16="http://schemas.microsoft.com/office/drawing/2014/main" id="{15F3979A-08A4-4D6A-A264-A77C067E053F}"/>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2" name="Rectangle: Rounded Corners 1331">
                    <a:extLst>
                      <a:ext uri="{FF2B5EF4-FFF2-40B4-BE49-F238E27FC236}">
                        <a16:creationId xmlns:a16="http://schemas.microsoft.com/office/drawing/2014/main" id="{97894A05-8447-449A-83C5-7F8174975108}"/>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3" name="Rectangle: Rounded Corners 1332">
                    <a:extLst>
                      <a:ext uri="{FF2B5EF4-FFF2-40B4-BE49-F238E27FC236}">
                        <a16:creationId xmlns:a16="http://schemas.microsoft.com/office/drawing/2014/main" id="{D979DDC2-169A-4CF1-B9D7-3416EDA024FD}"/>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23" name="Group 1322">
                  <a:extLst>
                    <a:ext uri="{FF2B5EF4-FFF2-40B4-BE49-F238E27FC236}">
                      <a16:creationId xmlns:a16="http://schemas.microsoft.com/office/drawing/2014/main" id="{F78BF40C-0880-476E-A45C-F3F8BC42601D}"/>
                    </a:ext>
                  </a:extLst>
                </xdr:cNvPr>
                <xdr:cNvGrpSpPr/>
              </xdr:nvGrpSpPr>
              <xdr:grpSpPr>
                <a:xfrm>
                  <a:off x="13679805" y="106093372"/>
                  <a:ext cx="953589" cy="1109382"/>
                  <a:chOff x="0" y="0"/>
                  <a:chExt cx="1112520" cy="1371600"/>
                </a:xfrm>
              </xdr:grpSpPr>
              <xdr:sp macro="" textlink="">
                <xdr:nvSpPr>
                  <xdr:cNvPr id="1324" name="Rectangle 1323">
                    <a:extLst>
                      <a:ext uri="{FF2B5EF4-FFF2-40B4-BE49-F238E27FC236}">
                        <a16:creationId xmlns:a16="http://schemas.microsoft.com/office/drawing/2014/main" id="{ED6B0268-FFE8-4FF5-9903-1827FC8B67E6}"/>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25" name="Rectangle 1324">
                    <a:extLst>
                      <a:ext uri="{FF2B5EF4-FFF2-40B4-BE49-F238E27FC236}">
                        <a16:creationId xmlns:a16="http://schemas.microsoft.com/office/drawing/2014/main" id="{1855A9A3-AF16-4D17-AC83-6CB64042DBE0}"/>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26" name="Straight Connector 1325">
                    <a:extLst>
                      <a:ext uri="{FF2B5EF4-FFF2-40B4-BE49-F238E27FC236}">
                        <a16:creationId xmlns:a16="http://schemas.microsoft.com/office/drawing/2014/main" id="{A7580455-A115-4439-8AE9-311380C8BC43}"/>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21" name="Thought Bubble: Cloud 1320">
                <a:extLst>
                  <a:ext uri="{FF2B5EF4-FFF2-40B4-BE49-F238E27FC236}">
                    <a16:creationId xmlns:a16="http://schemas.microsoft.com/office/drawing/2014/main" id="{9117C509-76B6-4848-8253-F67082B1267F}"/>
                  </a:ext>
                </a:extLst>
              </xdr:cNvPr>
              <xdr:cNvSpPr/>
            </xdr:nvSpPr>
            <xdr:spPr>
              <a:xfrm flipH="1">
                <a:off x="13527313" y="104774987"/>
                <a:ext cx="1171575"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34" name="Group 1333">
              <a:extLst>
                <a:ext uri="{FF2B5EF4-FFF2-40B4-BE49-F238E27FC236}">
                  <a16:creationId xmlns:a16="http://schemas.microsoft.com/office/drawing/2014/main" id="{55C303E6-E16D-4598-ADA0-620DD4817AC6}"/>
                </a:ext>
              </a:extLst>
            </xdr:cNvPr>
            <xdr:cNvGrpSpPr>
              <a:grpSpLocks noChangeAspect="1"/>
            </xdr:cNvGrpSpPr>
          </xdr:nvGrpSpPr>
          <xdr:grpSpPr>
            <a:xfrm>
              <a:off x="1037033" y="107867116"/>
              <a:ext cx="719366" cy="1999072"/>
              <a:chOff x="13425142" y="104774999"/>
              <a:chExt cx="1248903" cy="3438523"/>
            </a:xfrm>
          </xdr:grpSpPr>
          <xdr:grpSp>
            <xdr:nvGrpSpPr>
              <xdr:cNvPr id="1335" name="Group 1334">
                <a:extLst>
                  <a:ext uri="{FF2B5EF4-FFF2-40B4-BE49-F238E27FC236}">
                    <a16:creationId xmlns:a16="http://schemas.microsoft.com/office/drawing/2014/main" id="{0681B436-7A5D-48C3-9906-7BFC75649D37}"/>
                  </a:ext>
                </a:extLst>
              </xdr:cNvPr>
              <xdr:cNvGrpSpPr/>
            </xdr:nvGrpSpPr>
            <xdr:grpSpPr>
              <a:xfrm>
                <a:off x="13620749" y="105470322"/>
                <a:ext cx="1053296" cy="2743200"/>
                <a:chOff x="13620749" y="105470322"/>
                <a:chExt cx="1053296" cy="2743200"/>
              </a:xfrm>
            </xdr:grpSpPr>
            <xdr:grpSp>
              <xdr:nvGrpSpPr>
                <xdr:cNvPr id="1337" name="Group 1336">
                  <a:extLst>
                    <a:ext uri="{FF2B5EF4-FFF2-40B4-BE49-F238E27FC236}">
                      <a16:creationId xmlns:a16="http://schemas.microsoft.com/office/drawing/2014/main" id="{5D43E8CE-459B-4F6D-959F-EAD662467DF8}"/>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42" name="Rectangle: Rounded Corners 1341">
                    <a:extLst>
                      <a:ext uri="{FF2B5EF4-FFF2-40B4-BE49-F238E27FC236}">
                        <a16:creationId xmlns:a16="http://schemas.microsoft.com/office/drawing/2014/main" id="{735683E5-4997-40BF-88A1-94241C8FB7CF}"/>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3" name="Rectangle: Rounded Corners 1342">
                    <a:extLst>
                      <a:ext uri="{FF2B5EF4-FFF2-40B4-BE49-F238E27FC236}">
                        <a16:creationId xmlns:a16="http://schemas.microsoft.com/office/drawing/2014/main" id="{C728CA54-3BBB-44EB-BBDA-39CEA4DF50C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4" name="Rectangle: Rounded Corners 1343">
                    <a:extLst>
                      <a:ext uri="{FF2B5EF4-FFF2-40B4-BE49-F238E27FC236}">
                        <a16:creationId xmlns:a16="http://schemas.microsoft.com/office/drawing/2014/main" id="{93D35F8B-0308-402E-9818-705E713E1201}"/>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5" name="Rectangle: Rounded Corners 1344">
                    <a:extLst>
                      <a:ext uri="{FF2B5EF4-FFF2-40B4-BE49-F238E27FC236}">
                        <a16:creationId xmlns:a16="http://schemas.microsoft.com/office/drawing/2014/main" id="{74BD52CF-B496-4426-A936-00F6BE0CF794}"/>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6" name="Rectangle: Rounded Corners 1345">
                    <a:extLst>
                      <a:ext uri="{FF2B5EF4-FFF2-40B4-BE49-F238E27FC236}">
                        <a16:creationId xmlns:a16="http://schemas.microsoft.com/office/drawing/2014/main" id="{7E228807-5AB9-4112-8EA4-8F54907D047C}"/>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7" name="Rectangle: Rounded Corners 1346">
                    <a:extLst>
                      <a:ext uri="{FF2B5EF4-FFF2-40B4-BE49-F238E27FC236}">
                        <a16:creationId xmlns:a16="http://schemas.microsoft.com/office/drawing/2014/main" id="{6AA490DC-0092-49E7-8B05-40E532935D46}"/>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8" name="Rectangle: Rounded Corners 1347">
                    <a:extLst>
                      <a:ext uri="{FF2B5EF4-FFF2-40B4-BE49-F238E27FC236}">
                        <a16:creationId xmlns:a16="http://schemas.microsoft.com/office/drawing/2014/main" id="{C78F7723-C982-40F2-A317-11736E9CC8C6}"/>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38" name="Group 1337">
                  <a:extLst>
                    <a:ext uri="{FF2B5EF4-FFF2-40B4-BE49-F238E27FC236}">
                      <a16:creationId xmlns:a16="http://schemas.microsoft.com/office/drawing/2014/main" id="{5A1BDF73-8D67-4291-AB3E-79046A3CDE8F}"/>
                    </a:ext>
                  </a:extLst>
                </xdr:cNvPr>
                <xdr:cNvGrpSpPr/>
              </xdr:nvGrpSpPr>
              <xdr:grpSpPr>
                <a:xfrm>
                  <a:off x="13679805" y="106093372"/>
                  <a:ext cx="953589" cy="1109382"/>
                  <a:chOff x="0" y="0"/>
                  <a:chExt cx="1112520" cy="1371600"/>
                </a:xfrm>
              </xdr:grpSpPr>
              <xdr:sp macro="" textlink="">
                <xdr:nvSpPr>
                  <xdr:cNvPr id="1339" name="Rectangle 1338">
                    <a:extLst>
                      <a:ext uri="{FF2B5EF4-FFF2-40B4-BE49-F238E27FC236}">
                        <a16:creationId xmlns:a16="http://schemas.microsoft.com/office/drawing/2014/main" id="{ABFF1179-A85C-47ED-902D-010570216420}"/>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40" name="Rectangle 1339">
                    <a:extLst>
                      <a:ext uri="{FF2B5EF4-FFF2-40B4-BE49-F238E27FC236}">
                        <a16:creationId xmlns:a16="http://schemas.microsoft.com/office/drawing/2014/main" id="{31E859C1-7327-4DA9-B384-747785FADB7A}"/>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41" name="Straight Connector 1340">
                    <a:extLst>
                      <a:ext uri="{FF2B5EF4-FFF2-40B4-BE49-F238E27FC236}">
                        <a16:creationId xmlns:a16="http://schemas.microsoft.com/office/drawing/2014/main" id="{36338BA7-40AE-4D82-B2C0-7825CA96F979}"/>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36" name="Thought Bubble: Cloud 1335">
                <a:extLst>
                  <a:ext uri="{FF2B5EF4-FFF2-40B4-BE49-F238E27FC236}">
                    <a16:creationId xmlns:a16="http://schemas.microsoft.com/office/drawing/2014/main" id="{3CDC5AFD-D500-44B2-AB8B-3333E6431E71}"/>
                  </a:ext>
                </a:extLst>
              </xdr:cNvPr>
              <xdr:cNvSpPr/>
            </xdr:nvSpPr>
            <xdr:spPr>
              <a:xfrm flipH="1">
                <a:off x="13425142" y="104774999"/>
                <a:ext cx="1171577"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49" name="Group 1348">
              <a:extLst>
                <a:ext uri="{FF2B5EF4-FFF2-40B4-BE49-F238E27FC236}">
                  <a16:creationId xmlns:a16="http://schemas.microsoft.com/office/drawing/2014/main" id="{D65F2B77-7E21-4D20-A3CE-21E8E791D24F}"/>
                </a:ext>
              </a:extLst>
            </xdr:cNvPr>
            <xdr:cNvGrpSpPr>
              <a:grpSpLocks noChangeAspect="1"/>
            </xdr:cNvGrpSpPr>
          </xdr:nvGrpSpPr>
          <xdr:grpSpPr>
            <a:xfrm>
              <a:off x="4449782" y="107882313"/>
              <a:ext cx="733342" cy="1982459"/>
              <a:chOff x="14944724" y="104774999"/>
              <a:chExt cx="1273165" cy="3409948"/>
            </a:xfrm>
          </xdr:grpSpPr>
          <xdr:grpSp>
            <xdr:nvGrpSpPr>
              <xdr:cNvPr id="1350" name="Group 1349">
                <a:extLst>
                  <a:ext uri="{FF2B5EF4-FFF2-40B4-BE49-F238E27FC236}">
                    <a16:creationId xmlns:a16="http://schemas.microsoft.com/office/drawing/2014/main" id="{1E9A6F97-B43D-4CC2-846F-A7F251F752B9}"/>
                  </a:ext>
                </a:extLst>
              </xdr:cNvPr>
              <xdr:cNvGrpSpPr/>
            </xdr:nvGrpSpPr>
            <xdr:grpSpPr>
              <a:xfrm>
                <a:off x="14944724" y="105441747"/>
                <a:ext cx="1053296" cy="2743200"/>
                <a:chOff x="14944724" y="105441747"/>
                <a:chExt cx="1053296" cy="2743200"/>
              </a:xfrm>
            </xdr:grpSpPr>
            <xdr:grpSp>
              <xdr:nvGrpSpPr>
                <xdr:cNvPr id="1352" name="Group 1351">
                  <a:extLst>
                    <a:ext uri="{FF2B5EF4-FFF2-40B4-BE49-F238E27FC236}">
                      <a16:creationId xmlns:a16="http://schemas.microsoft.com/office/drawing/2014/main" id="{D6EEF80A-601C-4B0C-A965-91E72382C98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357" name="Rectangle: Rounded Corners 1356">
                    <a:extLst>
                      <a:ext uri="{FF2B5EF4-FFF2-40B4-BE49-F238E27FC236}">
                        <a16:creationId xmlns:a16="http://schemas.microsoft.com/office/drawing/2014/main" id="{415D6A2E-5AA4-4316-A657-13A04AAFBB4E}"/>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58" name="Rectangle: Rounded Corners 1357">
                    <a:extLst>
                      <a:ext uri="{FF2B5EF4-FFF2-40B4-BE49-F238E27FC236}">
                        <a16:creationId xmlns:a16="http://schemas.microsoft.com/office/drawing/2014/main" id="{5DA9A4C5-C94C-45F6-9981-BBA92E67DA1D}"/>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59" name="Rectangle: Rounded Corners 1358">
                    <a:extLst>
                      <a:ext uri="{FF2B5EF4-FFF2-40B4-BE49-F238E27FC236}">
                        <a16:creationId xmlns:a16="http://schemas.microsoft.com/office/drawing/2014/main" id="{E8800E92-BF46-4FA5-BBC7-D50B5C490129}"/>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0" name="Rectangle: Rounded Corners 1359">
                    <a:extLst>
                      <a:ext uri="{FF2B5EF4-FFF2-40B4-BE49-F238E27FC236}">
                        <a16:creationId xmlns:a16="http://schemas.microsoft.com/office/drawing/2014/main" id="{A13D3823-05AE-491F-88C9-ACC13DBD9E1E}"/>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1" name="Rectangle: Rounded Corners 1360">
                    <a:extLst>
                      <a:ext uri="{FF2B5EF4-FFF2-40B4-BE49-F238E27FC236}">
                        <a16:creationId xmlns:a16="http://schemas.microsoft.com/office/drawing/2014/main" id="{519636A4-C534-4F7B-A3CD-0280B48B573E}"/>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2" name="Rectangle: Rounded Corners 1361">
                    <a:extLst>
                      <a:ext uri="{FF2B5EF4-FFF2-40B4-BE49-F238E27FC236}">
                        <a16:creationId xmlns:a16="http://schemas.microsoft.com/office/drawing/2014/main" id="{445F6DBE-C328-46EA-B401-D978347D41C1}"/>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3" name="Rectangle: Rounded Corners 1362">
                    <a:extLst>
                      <a:ext uri="{FF2B5EF4-FFF2-40B4-BE49-F238E27FC236}">
                        <a16:creationId xmlns:a16="http://schemas.microsoft.com/office/drawing/2014/main" id="{1E220553-E9E0-468A-9F28-BE2E89EDD25F}"/>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53" name="Group 1352">
                  <a:extLst>
                    <a:ext uri="{FF2B5EF4-FFF2-40B4-BE49-F238E27FC236}">
                      <a16:creationId xmlns:a16="http://schemas.microsoft.com/office/drawing/2014/main" id="{93B92FC7-291A-4000-BFBC-D3080A76C5B6}"/>
                    </a:ext>
                  </a:extLst>
                </xdr:cNvPr>
                <xdr:cNvGrpSpPr/>
              </xdr:nvGrpSpPr>
              <xdr:grpSpPr>
                <a:xfrm>
                  <a:off x="15001875" y="106064797"/>
                  <a:ext cx="953589" cy="1109382"/>
                  <a:chOff x="-11112" y="0"/>
                  <a:chExt cx="1112519" cy="1371600"/>
                </a:xfrm>
              </xdr:grpSpPr>
              <xdr:sp macro="" textlink="">
                <xdr:nvSpPr>
                  <xdr:cNvPr id="1354" name="Rectangle 1353">
                    <a:extLst>
                      <a:ext uri="{FF2B5EF4-FFF2-40B4-BE49-F238E27FC236}">
                        <a16:creationId xmlns:a16="http://schemas.microsoft.com/office/drawing/2014/main" id="{3FFFBC78-CA45-46F2-A85A-95CD7C722F4C}"/>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55" name="Rectangle 1354">
                    <a:extLst>
                      <a:ext uri="{FF2B5EF4-FFF2-40B4-BE49-F238E27FC236}">
                        <a16:creationId xmlns:a16="http://schemas.microsoft.com/office/drawing/2014/main" id="{C08A932A-90F1-475D-A040-EC1D31879920}"/>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56" name="Straight Connector 1355">
                    <a:extLst>
                      <a:ext uri="{FF2B5EF4-FFF2-40B4-BE49-F238E27FC236}">
                        <a16:creationId xmlns:a16="http://schemas.microsoft.com/office/drawing/2014/main" id="{780F3842-39F6-4556-BCB4-666BDC65DC73}"/>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51" name="Thought Bubble: Cloud 1350">
                <a:extLst>
                  <a:ext uri="{FF2B5EF4-FFF2-40B4-BE49-F238E27FC236}">
                    <a16:creationId xmlns:a16="http://schemas.microsoft.com/office/drawing/2014/main" id="{56476D0C-D389-4EFE-92F3-7109E1A22910}"/>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sp macro="" textlink="">
        <xdr:nvSpPr>
          <xdr:cNvPr id="2424" name="Block Arc 2423">
            <a:extLst>
              <a:ext uri="{FF2B5EF4-FFF2-40B4-BE49-F238E27FC236}">
                <a16:creationId xmlns:a16="http://schemas.microsoft.com/office/drawing/2014/main" id="{693767D4-B566-4B24-8A21-F309AB6DA44F}"/>
              </a:ext>
            </a:extLst>
          </xdr:cNvPr>
          <xdr:cNvSpPr/>
        </xdr:nvSpPr>
        <xdr:spPr>
          <a:xfrm flipV="1">
            <a:off x="22860" y="116799360"/>
            <a:ext cx="2575560" cy="350520"/>
          </a:xfrm>
          <a:prstGeom prst="blockArc">
            <a:avLst/>
          </a:prstGeom>
          <a:pattFill prst="shingle">
            <a:fgClr>
              <a:srgbClr val="00B0F0"/>
            </a:fgClr>
            <a:bgClr>
              <a:schemeClr val="bg1"/>
            </a:bgClr>
          </a:pattFill>
          <a:ln w="3175">
            <a:solidFill>
              <a:srgbClr val="00B0F0"/>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426" name="Block Arc 2425">
            <a:extLst>
              <a:ext uri="{FF2B5EF4-FFF2-40B4-BE49-F238E27FC236}">
                <a16:creationId xmlns:a16="http://schemas.microsoft.com/office/drawing/2014/main" id="{C39B01BD-2F22-48D2-BE06-37A706A1A1D5}"/>
              </a:ext>
            </a:extLst>
          </xdr:cNvPr>
          <xdr:cNvSpPr/>
        </xdr:nvSpPr>
        <xdr:spPr>
          <a:xfrm flipV="1">
            <a:off x="3581400" y="116791740"/>
            <a:ext cx="2575560" cy="350520"/>
          </a:xfrm>
          <a:prstGeom prst="blockArc">
            <a:avLst/>
          </a:prstGeom>
          <a:pattFill prst="shingle">
            <a:fgClr>
              <a:srgbClr val="FF7171"/>
            </a:fgClr>
            <a:bgClr>
              <a:schemeClr val="bg1"/>
            </a:bgClr>
          </a:pattFill>
          <a:ln w="3175">
            <a:solidFill>
              <a:srgbClr val="FF717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1</xdr:col>
      <xdr:colOff>30480</xdr:colOff>
      <xdr:row>594</xdr:row>
      <xdr:rowOff>106680</xdr:rowOff>
    </xdr:from>
    <xdr:to>
      <xdr:col>12</xdr:col>
      <xdr:colOff>434340</xdr:colOff>
      <xdr:row>599</xdr:row>
      <xdr:rowOff>121920</xdr:rowOff>
    </xdr:to>
    <xdr:sp macro="" textlink="">
      <xdr:nvSpPr>
        <xdr:cNvPr id="2795" name="You believe whatever serves your needs.">
          <a:extLst>
            <a:ext uri="{FF2B5EF4-FFF2-40B4-BE49-F238E27FC236}">
              <a16:creationId xmlns:a16="http://schemas.microsoft.com/office/drawing/2014/main" id="{D4DE1F87-8E39-45F0-B577-BFE9C0A1FC8B}"/>
            </a:ext>
          </a:extLst>
        </xdr:cNvPr>
        <xdr:cNvSpPr txBox="1">
          <a:spLocks/>
        </xdr:cNvSpPr>
      </xdr:nvSpPr>
      <xdr:spPr>
        <a:xfrm>
          <a:off x="152400" y="109080300"/>
          <a:ext cx="5852160" cy="891540"/>
        </a:xfrm>
        <a:prstGeom prst="rect">
          <a:avLst/>
        </a:prstGeom>
        <a:solidFill>
          <a:srgbClr val="660066">
            <a:alpha val="69804"/>
          </a:srgbClr>
        </a:solidFill>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600"/>
            </a:lnSpc>
            <a:buNone/>
          </a:pPr>
          <a:r>
            <a:rPr lang="en-US" sz="1400" b="0"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Political leaders on both sides sidestep</a:t>
          </a:r>
          <a:r>
            <a:rPr lang="en-US" sz="1400" b="0"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400" b="0" kern="1200" spc="20" baseline="0">
              <a:ln w="9525">
                <a:solidFill>
                  <a:srgbClr val="00FA6E"/>
                </a:solidFill>
              </a:ln>
              <a:solidFill>
                <a:srgbClr val="00FA6E"/>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specific differences </a:t>
          </a:r>
          <a:r>
            <a:rPr lang="en-US" sz="1400" b="0" spc="4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with </a:t>
          </a:r>
          <a:r>
            <a:rPr lang="en-US" sz="1400" b="0" i="1" spc="40" baseline="0">
              <a:ln w="9525">
                <a:solidFill>
                  <a:srgbClr val="FFC3F5"/>
                </a:solidFill>
              </a:ln>
              <a:solidFill>
                <a:srgbClr val="FFC3F5"/>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similar others</a:t>
          </a:r>
          <a:r>
            <a:rPr lang="en-US" sz="1400" b="0" i="1" spc="40" baseline="0">
              <a:ln w="9525">
                <a:solidFill>
                  <a:srgbClr val="FF99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400" b="0" spc="4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to build political power. This may cost you </a:t>
          </a:r>
          <a:r>
            <a:rPr lang="en-US" sz="14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vital attention to resolve </a:t>
          </a:r>
          <a:r>
            <a:rPr lang="en-US" sz="1400" b="0" spc="0" baseline="0">
              <a:ln w="9525">
                <a:solidFill>
                  <a:srgbClr val="00FA6E"/>
                </a:solidFill>
              </a:ln>
              <a:solidFill>
                <a:srgbClr val="00FA6E"/>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specific needs</a:t>
          </a:r>
          <a:r>
            <a:rPr lang="en-US" sz="14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If kept unresolved, </a:t>
          </a:r>
          <a:r>
            <a:rPr lang="en-US" sz="1400" b="0" i="1" spc="-30" baseline="0">
              <a:ln w="9525">
                <a:solidFill>
                  <a:srgbClr val="F0CDFF"/>
                </a:solidFill>
              </a:ln>
              <a:solidFill>
                <a:srgbClr val="FF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such politics keeps you in </a:t>
          </a:r>
          <a:r>
            <a:rPr lang="en-US" sz="1400" b="0" i="1" spc="-30" baseline="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400" b="0" i="1" spc="-30" baseline="0">
              <a:ln w="9525">
                <a:solidFill>
                  <a:srgbClr val="F0CDFF"/>
                </a:solidFill>
              </a:ln>
              <a:solidFill>
                <a:srgbClr val="FF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4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and dependent on their leadership. </a:t>
          </a:r>
          <a:endParaRPr lang="en-US" sz="1400" b="0" kern="1200" spc="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99060</xdr:colOff>
      <xdr:row>95</xdr:row>
      <xdr:rowOff>314959</xdr:rowOff>
    </xdr:from>
    <xdr:to>
      <xdr:col>12</xdr:col>
      <xdr:colOff>472440</xdr:colOff>
      <xdr:row>99</xdr:row>
      <xdr:rowOff>45720</xdr:rowOff>
    </xdr:to>
    <xdr:grpSp>
      <xdr:nvGrpSpPr>
        <xdr:cNvPr id="2299" name="Group 2298">
          <a:extLst>
            <a:ext uri="{FF2B5EF4-FFF2-40B4-BE49-F238E27FC236}">
              <a16:creationId xmlns:a16="http://schemas.microsoft.com/office/drawing/2014/main" id="{30E3A5E1-904A-460C-9175-909C192BBECC}"/>
            </a:ext>
          </a:extLst>
        </xdr:cNvPr>
        <xdr:cNvGrpSpPr/>
      </xdr:nvGrpSpPr>
      <xdr:grpSpPr>
        <a:xfrm>
          <a:off x="213360" y="19639279"/>
          <a:ext cx="5905500" cy="843281"/>
          <a:chOff x="220980" y="11051539"/>
          <a:chExt cx="5821680" cy="843281"/>
        </a:xfrm>
      </xdr:grpSpPr>
      <xdr:sp macro="" textlink="">
        <xdr:nvSpPr>
          <xdr:cNvPr id="532" name="TextBox: Politics defined">
            <a:extLst>
              <a:ext uri="{FF2B5EF4-FFF2-40B4-BE49-F238E27FC236}">
                <a16:creationId xmlns:a16="http://schemas.microsoft.com/office/drawing/2014/main" id="{00000000-0008-0000-0000-000014020000}"/>
              </a:ext>
            </a:extLst>
          </xdr:cNvPr>
          <xdr:cNvSpPr txBox="1"/>
        </xdr:nvSpPr>
        <xdr:spPr>
          <a:xfrm>
            <a:off x="274320" y="11188699"/>
            <a:ext cx="5768340" cy="7061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the art of generalizing how to agreeably address needs in different social situations. </a:t>
            </a:r>
          </a:p>
        </xdr:txBody>
      </xdr:sp>
      <xdr:sp macro="" textlink="">
        <xdr:nvSpPr>
          <xdr:cNvPr id="1918" name="TextBox: Politics defined">
            <a:extLst>
              <a:ext uri="{FF2B5EF4-FFF2-40B4-BE49-F238E27FC236}">
                <a16:creationId xmlns:a16="http://schemas.microsoft.com/office/drawing/2014/main" id="{E5328063-6433-4702-8E4F-E6B3CDAA0773}"/>
              </a:ext>
            </a:extLst>
          </xdr:cNvPr>
          <xdr:cNvSpPr txBox="1"/>
        </xdr:nvSpPr>
        <xdr:spPr>
          <a:xfrm>
            <a:off x="220980" y="1108201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1</a:t>
            </a:r>
          </a:p>
        </xdr:txBody>
      </xdr:sp>
      <xdr:sp macro="" textlink="">
        <xdr:nvSpPr>
          <xdr:cNvPr id="1944" name="TextBox: Politics defined">
            <a:extLst>
              <a:ext uri="{FF2B5EF4-FFF2-40B4-BE49-F238E27FC236}">
                <a16:creationId xmlns:a16="http://schemas.microsoft.com/office/drawing/2014/main" id="{206C24E3-5F31-4D81-B773-CF643B4EF9CC}"/>
              </a:ext>
            </a:extLst>
          </xdr:cNvPr>
          <xdr:cNvSpPr txBox="1"/>
        </xdr:nvSpPr>
        <xdr:spPr>
          <a:xfrm>
            <a:off x="3116580" y="1105153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2</a:t>
            </a:r>
          </a:p>
        </xdr:txBody>
      </xdr:sp>
      <xdr:sp macro="" textlink="">
        <xdr:nvSpPr>
          <xdr:cNvPr id="2104" name="TextBox: Politics defined">
            <a:extLst>
              <a:ext uri="{FF2B5EF4-FFF2-40B4-BE49-F238E27FC236}">
                <a16:creationId xmlns:a16="http://schemas.microsoft.com/office/drawing/2014/main" id="{7B69ACFF-9B2C-4DE5-9253-EE717E68E1A5}"/>
              </a:ext>
            </a:extLst>
          </xdr:cNvPr>
          <xdr:cNvSpPr txBox="1"/>
        </xdr:nvSpPr>
        <xdr:spPr>
          <a:xfrm>
            <a:off x="2118360" y="1135633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3</a:t>
            </a:r>
          </a:p>
        </xdr:txBody>
      </xdr:sp>
    </xdr:grpSp>
    <xdr:clientData/>
  </xdr:twoCellAnchor>
  <xdr:twoCellAnchor>
    <xdr:from>
      <xdr:col>1</xdr:col>
      <xdr:colOff>70505</xdr:colOff>
      <xdr:row>1485</xdr:row>
      <xdr:rowOff>91999</xdr:rowOff>
    </xdr:from>
    <xdr:to>
      <xdr:col>2</xdr:col>
      <xdr:colOff>218708</xdr:colOff>
      <xdr:row>1488</xdr:row>
      <xdr:rowOff>142137</xdr:rowOff>
    </xdr:to>
    <xdr:grpSp>
      <xdr:nvGrpSpPr>
        <xdr:cNvPr id="2448" name="Group 2447">
          <a:extLst>
            <a:ext uri="{FF2B5EF4-FFF2-40B4-BE49-F238E27FC236}">
              <a16:creationId xmlns:a16="http://schemas.microsoft.com/office/drawing/2014/main" id="{8893AD7D-8954-4581-8804-D6CA404F48B1}"/>
            </a:ext>
          </a:extLst>
        </xdr:cNvPr>
        <xdr:cNvGrpSpPr/>
      </xdr:nvGrpSpPr>
      <xdr:grpSpPr>
        <a:xfrm>
          <a:off x="184805" y="291678919"/>
          <a:ext cx="651123" cy="621638"/>
          <a:chOff x="6438900" y="87877029"/>
          <a:chExt cx="645689" cy="621682"/>
        </a:xfrm>
      </xdr:grpSpPr>
      <xdr:sp macro="" textlink="">
        <xdr:nvSpPr>
          <xdr:cNvPr id="2449" name="Oval 2448">
            <a:extLst>
              <a:ext uri="{FF2B5EF4-FFF2-40B4-BE49-F238E27FC236}">
                <a16:creationId xmlns:a16="http://schemas.microsoft.com/office/drawing/2014/main" id="{43906E78-3AE4-4ECC-B1FD-8492C3427000}"/>
              </a:ext>
            </a:extLst>
          </xdr:cNvPr>
          <xdr:cNvSpPr>
            <a:spLocks noChangeAspect="1"/>
          </xdr:cNvSpPr>
        </xdr:nvSpPr>
        <xdr:spPr>
          <a:xfrm>
            <a:off x="6438900" y="88041480"/>
            <a:ext cx="471867" cy="457231"/>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0795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450" name="Rectangle 2449">
            <a:extLst>
              <a:ext uri="{FF2B5EF4-FFF2-40B4-BE49-F238E27FC236}">
                <a16:creationId xmlns:a16="http://schemas.microsoft.com/office/drawing/2014/main" id="{15C7786E-269F-4179-8EC0-CC04BC453997}"/>
              </a:ext>
            </a:extLst>
          </xdr:cNvPr>
          <xdr:cNvSpPr/>
        </xdr:nvSpPr>
        <xdr:spPr>
          <a:xfrm>
            <a:off x="6442334" y="87877029"/>
            <a:ext cx="642255" cy="548677"/>
          </a:xfrm>
          <a:prstGeom prst="rect">
            <a:avLst/>
          </a:prstGeom>
          <a:noFill/>
        </xdr:spPr>
        <xdr:txBody>
          <a:bodyPr wrap="none" lIns="91440" tIns="45720" rIns="91440" bIns="45720">
            <a:no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107399</xdr:colOff>
      <xdr:row>1495</xdr:row>
      <xdr:rowOff>123702</xdr:rowOff>
    </xdr:from>
    <xdr:to>
      <xdr:col>2</xdr:col>
      <xdr:colOff>338680</xdr:colOff>
      <xdr:row>1499</xdr:row>
      <xdr:rowOff>105047</xdr:rowOff>
    </xdr:to>
    <xdr:grpSp>
      <xdr:nvGrpSpPr>
        <xdr:cNvPr id="2451" name="Group 2450">
          <a:extLst>
            <a:ext uri="{FF2B5EF4-FFF2-40B4-BE49-F238E27FC236}">
              <a16:creationId xmlns:a16="http://schemas.microsoft.com/office/drawing/2014/main" id="{49990D47-B47F-42BE-B3D4-55B7AB5FFD7F}"/>
            </a:ext>
          </a:extLst>
        </xdr:cNvPr>
        <xdr:cNvGrpSpPr/>
      </xdr:nvGrpSpPr>
      <xdr:grpSpPr>
        <a:xfrm>
          <a:off x="107399" y="293554662"/>
          <a:ext cx="848501" cy="743345"/>
          <a:chOff x="6361572" y="87885629"/>
          <a:chExt cx="851384" cy="836087"/>
        </a:xfrm>
        <a:gradFill>
          <a:gsLst>
            <a:gs pos="0">
              <a:srgbClr val="FF0000"/>
            </a:gs>
            <a:gs pos="50000">
              <a:srgbClr val="FF9999"/>
            </a:gs>
            <a:gs pos="100000">
              <a:srgbClr val="FFCCCC"/>
            </a:gs>
          </a:gsLst>
          <a:path path="circle">
            <a:fillToRect l="50000" t="50000" r="50000" b="50000"/>
          </a:path>
        </a:gradFill>
      </xdr:grpSpPr>
      <xdr:sp macro="" textlink="">
        <xdr:nvSpPr>
          <xdr:cNvPr id="2452" name="Oval 2451">
            <a:extLst>
              <a:ext uri="{FF2B5EF4-FFF2-40B4-BE49-F238E27FC236}">
                <a16:creationId xmlns:a16="http://schemas.microsoft.com/office/drawing/2014/main" id="{5748ECAB-71FD-46A5-9598-6FF12B3ADE77}"/>
              </a:ext>
            </a:extLst>
          </xdr:cNvPr>
          <xdr:cNvSpPr>
            <a:spLocks noChangeAspect="1"/>
          </xdr:cNvSpPr>
        </xdr:nvSpPr>
        <xdr:spPr>
          <a:xfrm>
            <a:off x="6438900" y="88041480"/>
            <a:ext cx="458753" cy="514242"/>
          </a:xfrm>
          <a:prstGeom prst="ellipse">
            <a:avLst/>
          </a:prstGeom>
          <a:grp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453" name="Rectangle 2452">
            <a:extLst>
              <a:ext uri="{FF2B5EF4-FFF2-40B4-BE49-F238E27FC236}">
                <a16:creationId xmlns:a16="http://schemas.microsoft.com/office/drawing/2014/main" id="{495B343E-43BB-4F19-BAFD-005A7DA1839C}"/>
              </a:ext>
            </a:extLst>
          </xdr:cNvPr>
          <xdr:cNvSpPr/>
        </xdr:nvSpPr>
        <xdr:spPr>
          <a:xfrm>
            <a:off x="6361572" y="87885629"/>
            <a:ext cx="851384" cy="836087"/>
          </a:xfrm>
          <a:prstGeom prst="rect">
            <a:avLst/>
          </a:prstGeom>
          <a:noFill/>
        </xdr:spPr>
        <xdr:txBody>
          <a:bodyPr wrap="none" lIns="91440" tIns="45720" rIns="91440" bIns="45720">
            <a:sp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2538</xdr:colOff>
      <xdr:row>1101</xdr:row>
      <xdr:rowOff>17779</xdr:rowOff>
    </xdr:from>
    <xdr:to>
      <xdr:col>6</xdr:col>
      <xdr:colOff>15240</xdr:colOff>
      <xdr:row>1104</xdr:row>
      <xdr:rowOff>7620</xdr:rowOff>
    </xdr:to>
    <xdr:sp macro="" textlink="">
      <xdr:nvSpPr>
        <xdr:cNvPr id="2461" name="TextBox 2460">
          <a:extLst>
            <a:ext uri="{FF2B5EF4-FFF2-40B4-BE49-F238E27FC236}">
              <a16:creationId xmlns:a16="http://schemas.microsoft.com/office/drawing/2014/main" id="{0D0F377E-BE13-4DA0-BA4B-B51F26EEA890}"/>
            </a:ext>
          </a:extLst>
        </xdr:cNvPr>
        <xdr:cNvSpPr txBox="1"/>
      </xdr:nvSpPr>
      <xdr:spPr>
        <a:xfrm>
          <a:off x="124458" y="209773519"/>
          <a:ext cx="2489202" cy="52324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rPr>
            <a:t>Up until</a:t>
          </a:r>
          <a:r>
            <a:rPr lang="en-US" sz="1100" b="0" baseline="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rPr>
            <a:t> now, what did you think about the available political sides? Select at right which has best fit your view.</a:t>
          </a:r>
          <a:endParaRPr lang="en-US" sz="1100" b="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endParaRPr>
        </a:p>
        <a:p>
          <a:pPr algn="l"/>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68580</xdr:colOff>
      <xdr:row>1113</xdr:row>
      <xdr:rowOff>45721</xdr:rowOff>
    </xdr:from>
    <xdr:to>
      <xdr:col>13</xdr:col>
      <xdr:colOff>81282</xdr:colOff>
      <xdr:row>1121</xdr:row>
      <xdr:rowOff>91440</xdr:rowOff>
    </xdr:to>
    <xdr:sp macro="" textlink="">
      <xdr:nvSpPr>
        <xdr:cNvPr id="2464" name="TextBox 2463">
          <a:extLst>
            <a:ext uri="{FF2B5EF4-FFF2-40B4-BE49-F238E27FC236}">
              <a16:creationId xmlns:a16="http://schemas.microsoft.com/office/drawing/2014/main" id="{8BF345F3-5591-42E0-9DDC-E9501F0AF908}"/>
            </a:ext>
          </a:extLst>
        </xdr:cNvPr>
        <xdr:cNvSpPr txBox="1"/>
      </xdr:nvSpPr>
      <xdr:spPr>
        <a:xfrm>
          <a:off x="68580" y="212003641"/>
          <a:ext cx="6078222" cy="1874519"/>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600"/>
            </a:spcAft>
          </a:pP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Sometimes the greatest hostilities erupt between members of the same political side. They defy expectation to hold the liberal or conservative consensus together. But if anchored in a particular psychosocial orientation, one that prioritizes their inflexible needs, these hostilities are in vain. </a:t>
          </a:r>
        </a:p>
        <a:p>
          <a:pPr algn="l">
            <a:spcAft>
              <a:spcPts val="600"/>
            </a:spcAft>
          </a:pP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Arguments cannot sway the far left, or the far right, from experiencing their priority of needs. Any more than arguments can persuade a centrist to try an extreme. </a:t>
          </a:r>
          <a:r>
            <a:rPr lang="en-US" sz="1050" b="0" i="1" baseline="0">
              <a:solidFill>
                <a:schemeClr val="dk1"/>
              </a:solidFill>
              <a:effectLst>
                <a:glow rad="25400">
                  <a:srgbClr val="2D143C">
                    <a:alpha val="20000"/>
                  </a:srgbClr>
                </a:glow>
              </a:effectLst>
              <a:latin typeface="Tahoma" panose="020B0604030504040204" pitchFamily="34" charset="0"/>
              <a:ea typeface="Tahoma" panose="020B0604030504040204" pitchFamily="34" charset="0"/>
              <a:cs typeface="Tahoma" panose="020B0604030504040204" pitchFamily="34" charset="0"/>
            </a:rPr>
            <a:t>Social conditions more than personal choices prioritize psychosocial needs</a:t>
          </a: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 which then shapes their orientation. Not debates.</a:t>
          </a:r>
          <a:endParaRPr lang="en-US" sz="1050" b="0">
            <a:latin typeface="Tahoma" panose="020B0604030504040204" pitchFamily="34" charset="0"/>
            <a:ea typeface="Tahoma" panose="020B0604030504040204" pitchFamily="34" charset="0"/>
            <a:cs typeface="Tahoma" panose="020B0604030504040204" pitchFamily="34" charset="0"/>
          </a:endParaRPr>
        </a:p>
        <a:p>
          <a:pPr algn="l">
            <a:spcAft>
              <a:spcPts val="600"/>
            </a:spcAft>
          </a:pPr>
          <a:r>
            <a:rPr lang="en-US" sz="1050" b="0">
              <a:latin typeface="Tahoma" panose="020B0604030504040204" pitchFamily="34" charset="0"/>
              <a:ea typeface="Tahoma" panose="020B0604030504040204" pitchFamily="34" charset="0"/>
              <a:cs typeface="Tahoma" panose="020B0604030504040204" pitchFamily="34" charset="0"/>
            </a:rPr>
            <a:t>The</a:t>
          </a:r>
          <a:r>
            <a:rPr lang="en-US" sz="1050" b="0" baseline="0">
              <a:latin typeface="Tahoma" panose="020B0604030504040204" pitchFamily="34" charset="0"/>
              <a:ea typeface="Tahoma" panose="020B0604030504040204" pitchFamily="34" charset="0"/>
              <a:cs typeface="Tahoma" panose="020B0604030504040204" pitchFamily="34" charset="0"/>
            </a:rPr>
            <a:t> more your social conditions painfully undermine your </a:t>
          </a:r>
          <a:r>
            <a:rPr lang="en-US" sz="1050" b="0" i="1" baseline="0">
              <a:latin typeface="Tahoma" panose="020B0604030504040204" pitchFamily="34" charset="0"/>
              <a:ea typeface="Tahoma" panose="020B0604030504040204" pitchFamily="34" charset="0"/>
              <a:cs typeface="Tahoma" panose="020B0604030504040204" pitchFamily="34" charset="0"/>
            </a:rPr>
            <a:t>less resolved social-needs</a:t>
          </a:r>
          <a:r>
            <a:rPr lang="en-US" sz="1050" b="0" baseline="0">
              <a:latin typeface="Tahoma" panose="020B0604030504040204" pitchFamily="34" charset="0"/>
              <a:ea typeface="Tahoma" panose="020B0604030504040204" pitchFamily="34" charset="0"/>
              <a:cs typeface="Tahoma" panose="020B0604030504040204" pitchFamily="34" charset="0"/>
            </a:rPr>
            <a:t>, the </a:t>
          </a:r>
          <a:r>
            <a:rPr lang="en-US" sz="1050" b="1" i="0" baseline="0">
              <a:latin typeface="Tahoma" panose="020B0604030504040204" pitchFamily="34" charset="0"/>
              <a:ea typeface="Tahoma" panose="020B0604030504040204" pitchFamily="34" charset="0"/>
              <a:cs typeface="Tahoma" panose="020B0604030504040204" pitchFamily="34" charset="0"/>
            </a:rPr>
            <a:t>wider</a:t>
          </a:r>
          <a:r>
            <a:rPr lang="en-US" sz="1050" b="0" baseline="0">
              <a:latin typeface="Tahoma" panose="020B0604030504040204" pitchFamily="34" charset="0"/>
              <a:ea typeface="Tahoma" panose="020B0604030504040204" pitchFamily="34" charset="0"/>
              <a:cs typeface="Tahoma" panose="020B0604030504040204" pitchFamily="34" charset="0"/>
            </a:rPr>
            <a:t> your focus for their </a:t>
          </a:r>
          <a:r>
            <a:rPr lang="en-US" sz="1050" b="1" i="1" baseline="0">
              <a:latin typeface="Tahoma" panose="020B0604030504040204" pitchFamily="34" charset="0"/>
              <a:ea typeface="Tahoma" panose="020B0604030504040204" pitchFamily="34" charset="0"/>
              <a:cs typeface="Tahoma" panose="020B0604030504040204" pitchFamily="34" charset="0"/>
            </a:rPr>
            <a:t>relief</a:t>
          </a:r>
          <a:r>
            <a:rPr lang="en-US" sz="1050" b="0" baseline="0">
              <a:latin typeface="Tahoma" panose="020B0604030504040204" pitchFamily="34" charset="0"/>
              <a:ea typeface="Tahoma" panose="020B0604030504040204" pitchFamily="34" charset="0"/>
              <a:cs typeface="Tahoma" panose="020B0604030504040204" pitchFamily="34" charset="0"/>
            </a:rPr>
            <a:t>. The more your social conditions painfully encroach on your </a:t>
          </a:r>
          <a:r>
            <a:rPr lang="en-US" sz="1050" b="0" i="1" baseline="0">
              <a:latin typeface="Tahoma" panose="020B0604030504040204" pitchFamily="34" charset="0"/>
              <a:ea typeface="Tahoma" panose="020B0604030504040204" pitchFamily="34" charset="0"/>
              <a:cs typeface="Tahoma" panose="020B0604030504040204" pitchFamily="34" charset="0"/>
            </a:rPr>
            <a:t>more resolved social-needs</a:t>
          </a:r>
          <a:r>
            <a:rPr lang="en-US" sz="1050" b="0" baseline="0">
              <a:latin typeface="Tahoma" panose="020B0604030504040204" pitchFamily="34" charset="0"/>
              <a:ea typeface="Tahoma" panose="020B0604030504040204" pitchFamily="34" charset="0"/>
              <a:cs typeface="Tahoma" panose="020B0604030504040204" pitchFamily="34" charset="0"/>
            </a:rPr>
            <a:t>, the </a:t>
          </a:r>
          <a:r>
            <a:rPr lang="en-US" sz="1050" b="1" i="0" baseline="0">
              <a:latin typeface="Tahoma" panose="020B0604030504040204" pitchFamily="34" charset="0"/>
              <a:ea typeface="Tahoma" panose="020B0604030504040204" pitchFamily="34" charset="0"/>
              <a:cs typeface="Tahoma" panose="020B0604030504040204" pitchFamily="34" charset="0"/>
            </a:rPr>
            <a:t>deeper</a:t>
          </a:r>
          <a:r>
            <a:rPr lang="en-US" sz="1050" b="0" baseline="0">
              <a:latin typeface="Tahoma" panose="020B0604030504040204" pitchFamily="34" charset="0"/>
              <a:ea typeface="Tahoma" panose="020B0604030504040204" pitchFamily="34" charset="0"/>
              <a:cs typeface="Tahoma" panose="020B0604030504040204" pitchFamily="34" charset="0"/>
            </a:rPr>
            <a:t> your focus to </a:t>
          </a:r>
          <a:r>
            <a:rPr lang="en-US" sz="1050" b="1" i="1" baseline="0">
              <a:latin typeface="Tahoma" panose="020B0604030504040204" pitchFamily="34" charset="0"/>
              <a:ea typeface="Tahoma" panose="020B0604030504040204" pitchFamily="34" charset="0"/>
              <a:cs typeface="Tahoma" panose="020B0604030504040204" pitchFamily="34" charset="0"/>
            </a:rPr>
            <a:t>guard</a:t>
          </a:r>
          <a:r>
            <a:rPr lang="en-US" sz="1050" b="0" baseline="0">
              <a:latin typeface="Tahoma" panose="020B0604030504040204" pitchFamily="34" charset="0"/>
              <a:ea typeface="Tahoma" panose="020B0604030504040204" pitchFamily="34" charset="0"/>
              <a:cs typeface="Tahoma" panose="020B0604030504040204" pitchFamily="34" charset="0"/>
            </a:rPr>
            <a:t> them. But like an iceberg, you keep your vulnerable needs hidden beneath the surface of guarded political expressions.</a:t>
          </a:r>
        </a:p>
        <a:p>
          <a:pPr algn="l"/>
          <a:endParaRPr lang="en-US" sz="1050" b="0">
            <a:latin typeface="Tahoma" panose="020B0604030504040204" pitchFamily="34" charset="0"/>
            <a:ea typeface="Tahoma" panose="020B0604030504040204" pitchFamily="34" charset="0"/>
            <a:cs typeface="Tahoma" panose="020B0604030504040204" pitchFamily="34" charset="0"/>
          </a:endParaRPr>
        </a:p>
        <a:p>
          <a:pPr algn="l"/>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93978</xdr:colOff>
      <xdr:row>1137</xdr:row>
      <xdr:rowOff>208279</xdr:rowOff>
    </xdr:from>
    <xdr:to>
      <xdr:col>6</xdr:col>
      <xdr:colOff>457200</xdr:colOff>
      <xdr:row>1140</xdr:row>
      <xdr:rowOff>45720</xdr:rowOff>
    </xdr:to>
    <xdr:sp macro="" textlink="">
      <xdr:nvSpPr>
        <xdr:cNvPr id="1962" name="TextBox 1961">
          <a:extLst>
            <a:ext uri="{FF2B5EF4-FFF2-40B4-BE49-F238E27FC236}">
              <a16:creationId xmlns:a16="http://schemas.microsoft.com/office/drawing/2014/main" id="{FD4D58BB-2208-4A98-B058-4DD602450E19}"/>
            </a:ext>
          </a:extLst>
        </xdr:cNvPr>
        <xdr:cNvSpPr txBox="1"/>
      </xdr:nvSpPr>
      <xdr:spPr>
        <a:xfrm>
          <a:off x="93978" y="217965019"/>
          <a:ext cx="2961642" cy="4394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a:latin typeface="Tahoma" panose="020B0604030504040204" pitchFamily="34" charset="0"/>
              <a:ea typeface="Tahoma" panose="020B0604030504040204" pitchFamily="34" charset="0"/>
              <a:cs typeface="Tahoma" panose="020B0604030504040204" pitchFamily="34" charset="0"/>
            </a:rPr>
            <a:t>Up until</a:t>
          </a:r>
          <a:r>
            <a:rPr lang="en-US" sz="1050" b="0" baseline="0">
              <a:latin typeface="Tahoma" panose="020B0604030504040204" pitchFamily="34" charset="0"/>
              <a:ea typeface="Tahoma" panose="020B0604030504040204" pitchFamily="34" charset="0"/>
              <a:cs typeface="Tahoma" panose="020B0604030504040204" pitchFamily="34" charset="0"/>
            </a:rPr>
            <a:t> now, who do you fault the most for political polarization?</a:t>
          </a:r>
          <a:endParaRPr lang="en-US" sz="100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93978</xdr:colOff>
      <xdr:row>1139</xdr:row>
      <xdr:rowOff>147319</xdr:rowOff>
    </xdr:from>
    <xdr:to>
      <xdr:col>6</xdr:col>
      <xdr:colOff>373380</xdr:colOff>
      <xdr:row>1142</xdr:row>
      <xdr:rowOff>45720</xdr:rowOff>
    </xdr:to>
    <xdr:sp macro="" textlink="">
      <xdr:nvSpPr>
        <xdr:cNvPr id="2198" name="TextBox 2197">
          <a:extLst>
            <a:ext uri="{FF2B5EF4-FFF2-40B4-BE49-F238E27FC236}">
              <a16:creationId xmlns:a16="http://schemas.microsoft.com/office/drawing/2014/main" id="{1D562137-744D-4A42-BCFE-EF9A4B8F2D3E}"/>
            </a:ext>
          </a:extLst>
        </xdr:cNvPr>
        <xdr:cNvSpPr txBox="1"/>
      </xdr:nvSpPr>
      <xdr:spPr>
        <a:xfrm>
          <a:off x="93978" y="218323159"/>
          <a:ext cx="2877822" cy="4394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a:latin typeface="Tahoma" panose="020B0604030504040204" pitchFamily="34" charset="0"/>
              <a:ea typeface="Tahoma" panose="020B0604030504040204" pitchFamily="34" charset="0"/>
              <a:cs typeface="Tahoma" panose="020B0604030504040204" pitchFamily="34" charset="0"/>
            </a:rPr>
            <a:t>Besides these</a:t>
          </a:r>
          <a:r>
            <a:rPr lang="en-US" sz="1050" b="0" baseline="0">
              <a:latin typeface="Tahoma" panose="020B0604030504040204" pitchFamily="34" charset="0"/>
              <a:ea typeface="Tahoma" panose="020B0604030504040204" pitchFamily="34" charset="0"/>
              <a:cs typeface="Tahoma" panose="020B0604030504040204" pitchFamily="34" charset="0"/>
            </a:rPr>
            <a:t>, who do you fault the most for political polarization?</a:t>
          </a:r>
          <a:endParaRPr lang="en-US" sz="100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63498</xdr:colOff>
      <xdr:row>1174</xdr:row>
      <xdr:rowOff>116839</xdr:rowOff>
    </xdr:from>
    <xdr:to>
      <xdr:col>5</xdr:col>
      <xdr:colOff>251460</xdr:colOff>
      <xdr:row>1177</xdr:row>
      <xdr:rowOff>22860</xdr:rowOff>
    </xdr:to>
    <xdr:sp macro="" textlink="">
      <xdr:nvSpPr>
        <xdr:cNvPr id="2220" name="TextBox 2219">
          <a:extLst>
            <a:ext uri="{FF2B5EF4-FFF2-40B4-BE49-F238E27FC236}">
              <a16:creationId xmlns:a16="http://schemas.microsoft.com/office/drawing/2014/main" id="{AD5A035D-BCC7-4E5C-A8EC-85E04D744B83}"/>
            </a:ext>
          </a:extLst>
        </xdr:cNvPr>
        <xdr:cNvSpPr txBox="1"/>
      </xdr:nvSpPr>
      <xdr:spPr>
        <a:xfrm>
          <a:off x="63498" y="226171759"/>
          <a:ext cx="2291082" cy="44704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How well do you trust politics to respect</a:t>
          </a:r>
          <a:r>
            <a:rPr lang="en-US" sz="1100" b="0" baseline="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 your politicized needs?</a:t>
          </a:r>
          <a:endParaRPr lang="en-US" sz="1050" b="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33018</xdr:colOff>
      <xdr:row>1151</xdr:row>
      <xdr:rowOff>55879</xdr:rowOff>
    </xdr:from>
    <xdr:to>
      <xdr:col>13</xdr:col>
      <xdr:colOff>53340</xdr:colOff>
      <xdr:row>1160</xdr:row>
      <xdr:rowOff>22860</xdr:rowOff>
    </xdr:to>
    <xdr:grpSp>
      <xdr:nvGrpSpPr>
        <xdr:cNvPr id="10" name="Group 9">
          <a:extLst>
            <a:ext uri="{FF2B5EF4-FFF2-40B4-BE49-F238E27FC236}">
              <a16:creationId xmlns:a16="http://schemas.microsoft.com/office/drawing/2014/main" id="{66177EC4-684A-43DB-96D5-D060984CFB39}"/>
            </a:ext>
          </a:extLst>
        </xdr:cNvPr>
        <xdr:cNvGrpSpPr/>
      </xdr:nvGrpSpPr>
      <xdr:grpSpPr>
        <a:xfrm>
          <a:off x="33018" y="229555039"/>
          <a:ext cx="6169662" cy="1879601"/>
          <a:chOff x="10158" y="220502478"/>
          <a:chExt cx="6085842" cy="1902461"/>
        </a:xfrm>
      </xdr:grpSpPr>
      <xdr:sp macro="" textlink="">
        <xdr:nvSpPr>
          <xdr:cNvPr id="2245" name="TextBox 2244">
            <a:extLst>
              <a:ext uri="{FF2B5EF4-FFF2-40B4-BE49-F238E27FC236}">
                <a16:creationId xmlns:a16="http://schemas.microsoft.com/office/drawing/2014/main" id="{4EE6CFF9-F83B-48FD-B712-B427CF0F16CB}"/>
              </a:ext>
            </a:extLst>
          </xdr:cNvPr>
          <xdr:cNvSpPr txBox="1"/>
        </xdr:nvSpPr>
        <xdr:spPr>
          <a:xfrm>
            <a:off x="10158" y="220502478"/>
            <a:ext cx="6085842" cy="190246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a:latin typeface="Tahoma" panose="020B0604030504040204" pitchFamily="34" charset="0"/>
                <a:ea typeface="Tahoma" panose="020B0604030504040204" pitchFamily="34" charset="0"/>
                <a:cs typeface="Tahoma" panose="020B0604030504040204" pitchFamily="34" charset="0"/>
              </a:rPr>
              <a:t>SWOT stands for 1) </a:t>
            </a:r>
            <a:r>
              <a:rPr lang="en-US" sz="1050" b="1">
                <a:latin typeface="Tahoma" panose="020B0604030504040204" pitchFamily="34" charset="0"/>
                <a:ea typeface="Tahoma" panose="020B0604030504040204" pitchFamily="34" charset="0"/>
                <a:cs typeface="Tahoma" panose="020B0604030504040204" pitchFamily="34" charset="0"/>
              </a:rPr>
              <a:t>s</a:t>
            </a:r>
            <a:r>
              <a:rPr lang="en-US" sz="1050" b="0">
                <a:latin typeface="Tahoma" panose="020B0604030504040204" pitchFamily="34" charset="0"/>
                <a:ea typeface="Tahoma" panose="020B0604030504040204" pitchFamily="34" charset="0"/>
                <a:cs typeface="Tahoma" panose="020B0604030504040204" pitchFamily="34" charset="0"/>
              </a:rPr>
              <a:t>trengths, 2) </a:t>
            </a:r>
            <a:r>
              <a:rPr lang="en-US" sz="1050" b="1">
                <a:latin typeface="Tahoma" panose="020B0604030504040204" pitchFamily="34" charset="0"/>
                <a:ea typeface="Tahoma" panose="020B0604030504040204" pitchFamily="34" charset="0"/>
                <a:cs typeface="Tahoma" panose="020B0604030504040204" pitchFamily="34" charset="0"/>
              </a:rPr>
              <a:t>w</a:t>
            </a:r>
            <a:r>
              <a:rPr lang="en-US" sz="1050" b="0">
                <a:latin typeface="Tahoma" panose="020B0604030504040204" pitchFamily="34" charset="0"/>
                <a:ea typeface="Tahoma" panose="020B0604030504040204" pitchFamily="34" charset="0"/>
                <a:cs typeface="Tahoma" panose="020B0604030504040204" pitchFamily="34" charset="0"/>
              </a:rPr>
              <a:t>eaknesses, 3) </a:t>
            </a:r>
            <a:r>
              <a:rPr lang="en-US" sz="1050" b="1">
                <a:latin typeface="Tahoma" panose="020B0604030504040204" pitchFamily="34" charset="0"/>
                <a:ea typeface="Tahoma" panose="020B0604030504040204" pitchFamily="34" charset="0"/>
                <a:cs typeface="Tahoma" panose="020B0604030504040204" pitchFamily="34" charset="0"/>
              </a:rPr>
              <a:t>o</a:t>
            </a:r>
            <a:r>
              <a:rPr lang="en-US" sz="1050" b="0">
                <a:latin typeface="Tahoma" panose="020B0604030504040204" pitchFamily="34" charset="0"/>
                <a:ea typeface="Tahoma" panose="020B0604030504040204" pitchFamily="34" charset="0"/>
                <a:cs typeface="Tahoma" panose="020B0604030504040204" pitchFamily="34" charset="0"/>
              </a:rPr>
              <a:t>pportunities,</a:t>
            </a:r>
            <a:r>
              <a:rPr lang="en-US" sz="1050" b="0" baseline="0">
                <a:latin typeface="Tahoma" panose="020B0604030504040204" pitchFamily="34" charset="0"/>
                <a:ea typeface="Tahoma" panose="020B0604030504040204" pitchFamily="34" charset="0"/>
                <a:cs typeface="Tahoma" panose="020B0604030504040204" pitchFamily="34" charset="0"/>
              </a:rPr>
              <a:t> and 4) </a:t>
            </a:r>
            <a:r>
              <a:rPr lang="en-US" sz="1050" b="1" baseline="0">
                <a:latin typeface="Tahoma" panose="020B0604030504040204" pitchFamily="34" charset="0"/>
                <a:ea typeface="Tahoma" panose="020B0604030504040204" pitchFamily="34" charset="0"/>
                <a:cs typeface="Tahoma" panose="020B0604030504040204" pitchFamily="34" charset="0"/>
              </a:rPr>
              <a:t>t</a:t>
            </a:r>
            <a:r>
              <a:rPr lang="en-US" sz="1050" b="0" baseline="0">
                <a:latin typeface="Tahoma" panose="020B0604030504040204" pitchFamily="34" charset="0"/>
                <a:ea typeface="Tahoma" panose="020B0604030504040204" pitchFamily="34" charset="0"/>
                <a:cs typeface="Tahoma" panose="020B0604030504040204" pitchFamily="34" charset="0"/>
              </a:rPr>
              <a:t>hreats. It is a popular analysis tool for enterprises to look inward and outward at both the good and bad. By looking inward and outward, it can capture the psychosocial dynamics affecting your politicized needs.</a:t>
            </a:r>
          </a:p>
          <a:p>
            <a:pPr algn="l"/>
            <a:endParaRPr lang="en-US" sz="1100" b="0" baseline="0">
              <a:latin typeface="Tahoma" panose="020B0604030504040204" pitchFamily="34" charset="0"/>
              <a:ea typeface="Tahoma" panose="020B0604030504040204" pitchFamily="34" charset="0"/>
              <a:cs typeface="Tahoma" panose="020B0604030504040204" pitchFamily="34" charset="0"/>
            </a:endParaRPr>
          </a:p>
          <a:p>
            <a:pPr algn="l"/>
            <a:r>
              <a:rPr lang="en-US" sz="1100" b="0" baseline="0">
                <a:latin typeface="Tahoma" panose="020B0604030504040204" pitchFamily="34" charset="0"/>
                <a:ea typeface="Tahoma" panose="020B0604030504040204" pitchFamily="34" charset="0"/>
                <a:cs typeface="Tahoma" panose="020B0604030504040204" pitchFamily="34" charset="0"/>
              </a:rPr>
              <a:t>The </a:t>
            </a:r>
            <a:r>
              <a:rPr lang="en-US" sz="1100" b="1" i="0" spc="5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wide-oriented</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generally </a:t>
            </a:r>
            <a:r>
              <a:rPr lang="en-US" sz="1100" b="1" i="1" baseline="0">
                <a:latin typeface="Tahoma" panose="020B0604030504040204" pitchFamily="34" charset="0"/>
                <a:ea typeface="Tahoma" panose="020B0604030504040204" pitchFamily="34" charset="0"/>
                <a:cs typeface="Tahoma" panose="020B0604030504040204" pitchFamily="34" charset="0"/>
              </a:rPr>
              <a:t>guard</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more resolved </a:t>
            </a:r>
            <a:r>
              <a:rPr lang="en-US" sz="1100" b="0" i="1" baseline="0">
                <a:ln>
                  <a:solidFill>
                    <a:schemeClr val="accent6">
                      <a:lumMod val="50000"/>
                    </a:schemeClr>
                  </a:solidFill>
                </a:ln>
                <a:solidFill>
                  <a:srgbClr val="00B050"/>
                </a:solidFill>
                <a:latin typeface="Tahoma" panose="020B0604030504040204" pitchFamily="34" charset="0"/>
                <a:ea typeface="Tahoma" panose="020B0604030504040204" pitchFamily="34" charset="0"/>
                <a:cs typeface="Tahoma" panose="020B0604030504040204" pitchFamily="34" charset="0"/>
              </a:rPr>
              <a:t>self-needs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while trying to </a:t>
            </a:r>
            <a:r>
              <a:rPr lang="en-US" sz="1100" b="1" i="1" baseline="0">
                <a:latin typeface="Tahoma" panose="020B0604030504040204" pitchFamily="34" charset="0"/>
                <a:ea typeface="Tahoma" panose="020B0604030504040204" pitchFamily="34" charset="0"/>
                <a:cs typeface="Tahoma" panose="020B0604030504040204" pitchFamily="34" charset="0"/>
              </a:rPr>
              <a:t>relieve</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less resolved </a:t>
            </a:r>
            <a:r>
              <a:rPr lang="en-US" sz="1100" b="0" i="1" baseline="0">
                <a:ln>
                  <a:solidFill>
                    <a:srgbClr val="3C1E5A"/>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algn="l"/>
            <a:r>
              <a:rPr lang="en-US" sz="1100" b="0" baseline="0">
                <a:latin typeface="Tahoma" panose="020B0604030504040204" pitchFamily="34" charset="0"/>
                <a:ea typeface="Tahoma" panose="020B0604030504040204" pitchFamily="34" charset="0"/>
                <a:cs typeface="Tahoma" panose="020B0604030504040204" pitchFamily="34" charset="0"/>
              </a:rPr>
              <a:t>The </a:t>
            </a:r>
            <a:r>
              <a:rPr lang="en-US" sz="1100" b="1" i="0" spc="50" baseline="0">
                <a:ln>
                  <a:solidFill>
                    <a:srgbClr val="C00000"/>
                  </a:solidFill>
                </a:ln>
                <a:solidFill>
                  <a:srgbClr val="FF7171"/>
                </a:solidFill>
                <a:latin typeface="Tahoma" panose="020B0604030504040204" pitchFamily="34" charset="0"/>
                <a:ea typeface="Tahoma" panose="020B0604030504040204" pitchFamily="34" charset="0"/>
                <a:cs typeface="Tahoma" panose="020B0604030504040204" pitchFamily="34" charset="0"/>
              </a:rPr>
              <a:t>deep-oriented</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generally </a:t>
            </a:r>
            <a:r>
              <a:rPr lang="en-US" sz="1100" b="1" i="1" baseline="0">
                <a:latin typeface="Tahoma" panose="020B0604030504040204" pitchFamily="34" charset="0"/>
                <a:ea typeface="Tahoma" panose="020B0604030504040204" pitchFamily="34" charset="0"/>
                <a:cs typeface="Tahoma" panose="020B0604030504040204" pitchFamily="34" charset="0"/>
              </a:rPr>
              <a:t>guard</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more resolved </a:t>
            </a:r>
            <a:r>
              <a:rPr lang="en-US" sz="1100" b="0" i="1" baseline="0">
                <a:ln>
                  <a:solidFill>
                    <a:srgbClr val="3C1E5A"/>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while trying to </a:t>
            </a:r>
            <a:r>
              <a:rPr lang="en-US" sz="1100" b="1" i="1" baseline="0">
                <a:latin typeface="Tahoma" panose="020B0604030504040204" pitchFamily="34" charset="0"/>
                <a:ea typeface="Tahoma" panose="020B0604030504040204" pitchFamily="34" charset="0"/>
                <a:cs typeface="Tahoma" panose="020B0604030504040204" pitchFamily="34" charset="0"/>
              </a:rPr>
              <a:t>relieve</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less resolved </a:t>
            </a:r>
            <a:r>
              <a:rPr lang="en-US" sz="1100" b="0" i="1" baseline="0">
                <a:ln>
                  <a:solidFill>
                    <a:schemeClr val="accent6">
                      <a:lumMod val="50000"/>
                    </a:schemeClr>
                  </a:solidFill>
                </a:ln>
                <a:solidFill>
                  <a:srgbClr val="00B050"/>
                </a:solidFill>
                <a:latin typeface="Tahoma" panose="020B0604030504040204" pitchFamily="34" charset="0"/>
                <a:ea typeface="Tahoma" panose="020B0604030504040204" pitchFamily="34" charset="0"/>
                <a:cs typeface="Tahoma" panose="020B0604030504040204" pitchFamily="34" charset="0"/>
              </a:rPr>
              <a:t>self-needs</a:t>
            </a:r>
            <a:r>
              <a:rPr lang="en-US" sz="1100" b="0" baseline="0">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2248" name="TextBox 2247">
            <a:extLst>
              <a:ext uri="{FF2B5EF4-FFF2-40B4-BE49-F238E27FC236}">
                <a16:creationId xmlns:a16="http://schemas.microsoft.com/office/drawing/2014/main" id="{A23DE430-FEE0-40E9-9714-6B825C10BC8D}"/>
              </a:ext>
            </a:extLst>
          </xdr:cNvPr>
          <xdr:cNvSpPr txBox="1"/>
        </xdr:nvSpPr>
        <xdr:spPr>
          <a:xfrm>
            <a:off x="4168140" y="221195899"/>
            <a:ext cx="1905000" cy="11633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baseline="0">
                <a:latin typeface="Tahoma" panose="020B0604030504040204" pitchFamily="34" charset="0"/>
                <a:ea typeface="Tahoma" panose="020B0604030504040204" pitchFamily="34" charset="0"/>
                <a:cs typeface="Tahoma" panose="020B0604030504040204" pitchFamily="34" charset="0"/>
              </a:rPr>
              <a:t>This contrasting distinction provides the basis for this SWOT tool. You can use it to determine which is the stronger and the weaker </a:t>
            </a:r>
            <a:r>
              <a:rPr lang="en-US" sz="1100" b="0" spc="-20" baseline="0">
                <a:latin typeface="Tahoma" panose="020B0604030504040204" pitchFamily="34" charset="0"/>
                <a:ea typeface="Tahoma" panose="020B0604030504040204" pitchFamily="34" charset="0"/>
                <a:cs typeface="Tahoma" panose="020B0604030504040204" pitchFamily="34" charset="0"/>
              </a:rPr>
              <a:t>political claim on each side.</a:t>
            </a:r>
          </a:p>
        </xdr:txBody>
      </xdr:sp>
    </xdr:grpSp>
    <xdr:clientData/>
  </xdr:twoCellAnchor>
  <xdr:twoCellAnchor>
    <xdr:from>
      <xdr:col>0</xdr:col>
      <xdr:colOff>68580</xdr:colOff>
      <xdr:row>1075</xdr:row>
      <xdr:rowOff>368299</xdr:rowOff>
    </xdr:from>
    <xdr:to>
      <xdr:col>7</xdr:col>
      <xdr:colOff>381000</xdr:colOff>
      <xdr:row>1077</xdr:row>
      <xdr:rowOff>38100</xdr:rowOff>
    </xdr:to>
    <xdr:sp macro="" textlink="">
      <xdr:nvSpPr>
        <xdr:cNvPr id="2257" name="TextBox 2256">
          <a:extLst>
            <a:ext uri="{FF2B5EF4-FFF2-40B4-BE49-F238E27FC236}">
              <a16:creationId xmlns:a16="http://schemas.microsoft.com/office/drawing/2014/main" id="{003799D5-E323-4683-886C-2A0A4D335809}"/>
            </a:ext>
          </a:extLst>
        </xdr:cNvPr>
        <xdr:cNvSpPr txBox="1"/>
      </xdr:nvSpPr>
      <xdr:spPr>
        <a:xfrm>
          <a:off x="68580" y="203487019"/>
          <a:ext cx="3406140" cy="264161"/>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Arial" panose="020B0604020202020204" pitchFamily="34" charset="0"/>
              <a:ea typeface="Tahoma" panose="020B0604030504040204" pitchFamily="34" charset="0"/>
              <a:cs typeface="Arial" panose="020B0604020202020204" pitchFamily="34" charset="0"/>
            </a:rPr>
            <a:t>This is what </a:t>
          </a:r>
          <a:r>
            <a:rPr lang="en-US" sz="1100" b="1" baseline="0">
              <a:solidFill>
                <a:schemeClr val="dk1"/>
              </a:solidFill>
              <a:latin typeface="Arial" panose="020B0604020202020204" pitchFamily="34" charset="0"/>
              <a:ea typeface="Tahoma" panose="020B0604030504040204" pitchFamily="34" charset="0"/>
              <a:cs typeface="Arial" panose="020B0604020202020204" pitchFamily="34" charset="0"/>
            </a:rPr>
            <a:t>mature responsiveness </a:t>
          </a:r>
          <a:r>
            <a:rPr lang="en-US" sz="1100" b="0" baseline="0">
              <a:solidFill>
                <a:schemeClr val="dk1"/>
              </a:solidFill>
              <a:latin typeface="Arial" panose="020B0604020202020204" pitchFamily="34" charset="0"/>
              <a:ea typeface="Tahoma" panose="020B0604030504040204" pitchFamily="34" charset="0"/>
              <a:cs typeface="Arial" panose="020B0604020202020204" pitchFamily="34" charset="0"/>
            </a:rPr>
            <a:t>can look like</a:t>
          </a:r>
          <a:endParaRPr lang="en-US" sz="11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xdr:col>
      <xdr:colOff>449580</xdr:colOff>
      <xdr:row>717</xdr:row>
      <xdr:rowOff>53340</xdr:rowOff>
    </xdr:from>
    <xdr:to>
      <xdr:col>12</xdr:col>
      <xdr:colOff>373380</xdr:colOff>
      <xdr:row>722</xdr:row>
      <xdr:rowOff>91440</xdr:rowOff>
    </xdr:to>
    <xdr:grpSp>
      <xdr:nvGrpSpPr>
        <xdr:cNvPr id="50" name="Group 49">
          <a:extLst>
            <a:ext uri="{FF2B5EF4-FFF2-40B4-BE49-F238E27FC236}">
              <a16:creationId xmlns:a16="http://schemas.microsoft.com/office/drawing/2014/main" id="{4ACF63CC-8171-47BE-8FEF-6E02EC3368A8}"/>
            </a:ext>
          </a:extLst>
        </xdr:cNvPr>
        <xdr:cNvGrpSpPr/>
      </xdr:nvGrpSpPr>
      <xdr:grpSpPr>
        <a:xfrm>
          <a:off x="5090160" y="140116560"/>
          <a:ext cx="929640" cy="914400"/>
          <a:chOff x="3680460" y="132039360"/>
          <a:chExt cx="914400" cy="914400"/>
        </a:xfrm>
        <a:effectLst>
          <a:outerShdw blurRad="63500" sx="102000" sy="102000" algn="ctr" rotWithShape="0">
            <a:prstClr val="black">
              <a:alpha val="40000"/>
            </a:prstClr>
          </a:outerShdw>
        </a:effectLst>
      </xdr:grpSpPr>
      <xdr:sp macro="" textlink="">
        <xdr:nvSpPr>
          <xdr:cNvPr id="48" name="Octagon 47">
            <a:extLst>
              <a:ext uri="{FF2B5EF4-FFF2-40B4-BE49-F238E27FC236}">
                <a16:creationId xmlns:a16="http://schemas.microsoft.com/office/drawing/2014/main" id="{F28B1F5A-1156-4B50-AC52-EA064C464768}"/>
              </a:ext>
            </a:extLst>
          </xdr:cNvPr>
          <xdr:cNvSpPr>
            <a:spLocks noChangeAspect="1"/>
          </xdr:cNvSpPr>
        </xdr:nvSpPr>
        <xdr:spPr>
          <a:xfrm>
            <a:off x="3680460" y="132039360"/>
            <a:ext cx="914400" cy="914400"/>
          </a:xfrm>
          <a:prstGeom prst="octag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6" name="Octagon 2245">
            <a:extLst>
              <a:ext uri="{FF2B5EF4-FFF2-40B4-BE49-F238E27FC236}">
                <a16:creationId xmlns:a16="http://schemas.microsoft.com/office/drawing/2014/main" id="{1DAC8C65-6BC4-46EE-8E68-EE97A06B3D8E}"/>
              </a:ext>
            </a:extLst>
          </xdr:cNvPr>
          <xdr:cNvSpPr>
            <a:spLocks noChangeAspect="1"/>
          </xdr:cNvSpPr>
        </xdr:nvSpPr>
        <xdr:spPr>
          <a:xfrm>
            <a:off x="3726180" y="132085080"/>
            <a:ext cx="822960" cy="822960"/>
          </a:xfrm>
          <a:prstGeom prst="octagon">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US" sz="1800" b="1">
                <a:latin typeface="Tahoma" panose="020B0604030504040204" pitchFamily="34" charset="0"/>
                <a:ea typeface="Tahoma" panose="020B0604030504040204" pitchFamily="34" charset="0"/>
                <a:cs typeface="Tahoma" panose="020B0604030504040204" pitchFamily="34" charset="0"/>
              </a:rPr>
              <a:t>STOP</a:t>
            </a:r>
            <a:endParaRPr lang="en-US" sz="1100" b="1">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735</xdr:row>
      <xdr:rowOff>167641</xdr:rowOff>
    </xdr:from>
    <xdr:to>
      <xdr:col>13</xdr:col>
      <xdr:colOff>0</xdr:colOff>
      <xdr:row>739</xdr:row>
      <xdr:rowOff>121921</xdr:rowOff>
    </xdr:to>
    <xdr:sp macro="" textlink="">
      <xdr:nvSpPr>
        <xdr:cNvPr id="2262" name="TextBox 2261">
          <a:extLst>
            <a:ext uri="{FF2B5EF4-FFF2-40B4-BE49-F238E27FC236}">
              <a16:creationId xmlns:a16="http://schemas.microsoft.com/office/drawing/2014/main" id="{113D9CA8-E6D0-4958-9F37-CD7A940C49ED}"/>
            </a:ext>
          </a:extLst>
        </xdr:cNvPr>
        <xdr:cNvSpPr txBox="1"/>
      </xdr:nvSpPr>
      <xdr:spPr>
        <a:xfrm>
          <a:off x="114300" y="140337541"/>
          <a:ext cx="5829300" cy="64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l" defTabSz="914400" eaLnBrk="1" fontAlgn="auto" latinLnBrk="0" hangingPunct="1">
            <a:lnSpc>
              <a:spcPct val="100000"/>
            </a:lnSpc>
            <a:spcBef>
              <a:spcPts val="0"/>
            </a:spcBef>
            <a:spcAft>
              <a:spcPts val="600"/>
            </a:spcAft>
            <a:buClrTx/>
            <a:buSzTx/>
            <a:buFontTx/>
            <a:buNone/>
            <a:tabLst/>
            <a:defRPr/>
          </a:pPr>
          <a:r>
            <a:rPr lang="en-US" sz="1150" baseline="0">
              <a:latin typeface="Tahoma" panose="020B0604030504040204" pitchFamily="34" charset="0"/>
              <a:ea typeface="Tahoma" panose="020B0604030504040204" pitchFamily="34" charset="0"/>
              <a:cs typeface="Tahoma" panose="020B0604030504040204" pitchFamily="34" charset="0"/>
            </a:rPr>
            <a:t>Political elites cannot know what they don't know, about your specific needs and mine. </a:t>
          </a:r>
          <a:r>
            <a:rPr lang="en-US" sz="1150" spc="-10" baseline="0">
              <a:latin typeface="Tahoma" panose="020B0604030504040204" pitchFamily="34" charset="0"/>
              <a:ea typeface="Tahoma" panose="020B0604030504040204" pitchFamily="34" charset="0"/>
              <a:cs typeface="Tahoma" panose="020B0604030504040204" pitchFamily="34" charset="0"/>
            </a:rPr>
            <a:t>Popular politics easily lead us all astray. </a:t>
          </a:r>
          <a:r>
            <a:rPr lang="en-US" sz="1150" spc="-10" baseline="0">
              <a:ln>
                <a:solidFill>
                  <a:srgbClr val="004623"/>
                </a:solidFill>
              </a:ln>
              <a:latin typeface="Tahoma" panose="020B0604030504040204" pitchFamily="34" charset="0"/>
              <a:ea typeface="Tahoma" panose="020B0604030504040204" pitchFamily="34" charset="0"/>
              <a:cs typeface="Tahoma" panose="020B0604030504040204" pitchFamily="34" charset="0"/>
            </a:rPr>
            <a:t>Harmony Politics </a:t>
          </a:r>
          <a:r>
            <a:rPr lang="en-US" sz="1150" spc="-10" baseline="0">
              <a:latin typeface="Tahoma" panose="020B0604030504040204" pitchFamily="34" charset="0"/>
              <a:ea typeface="Tahoma" panose="020B0604030504040204" pitchFamily="34" charset="0"/>
              <a:cs typeface="Tahoma" panose="020B0604030504040204" pitchFamily="34" charset="0"/>
            </a:rPr>
            <a:t>aims to powerfully fill this</a:t>
          </a:r>
          <a:r>
            <a:rPr lang="en-US" sz="1150" spc="-10" baseline="0">
              <a:solidFill>
                <a:schemeClr val="dk1"/>
              </a:solidFill>
              <a:latin typeface="Tahoma" panose="020B0604030504040204" pitchFamily="34" charset="0"/>
              <a:ea typeface="Tahoma" panose="020B0604030504040204" pitchFamily="34" charset="0"/>
              <a:cs typeface="Tahoma" panose="020B0604030504040204" pitchFamily="34" charset="0"/>
            </a:rPr>
            <a:t> gap</a:t>
          </a:r>
          <a:r>
            <a:rPr lang="en-US" sz="115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marL="0" marR="0" lvl="0" indent="0" algn="l" defTabSz="914400" eaLnBrk="1" fontAlgn="auto" latinLnBrk="0" hangingPunct="1">
            <a:lnSpc>
              <a:spcPct val="100000"/>
            </a:lnSpc>
            <a:spcBef>
              <a:spcPts val="0"/>
            </a:spcBef>
            <a:spcAft>
              <a:spcPts val="600"/>
            </a:spcAft>
            <a:buClrTx/>
            <a:buSzTx/>
            <a:buFontTx/>
            <a:buNone/>
            <a:tabLst/>
            <a:defRPr/>
          </a:pPr>
          <a:r>
            <a:rPr lang="en-US" sz="1150" b="1" spc="-30" baseline="0">
              <a:solidFill>
                <a:schemeClr val="dk1"/>
              </a:solidFill>
              <a:latin typeface="Tahoma" panose="020B0604030504040204" pitchFamily="34" charset="0"/>
              <a:ea typeface="Tahoma" panose="020B0604030504040204" pitchFamily="34" charset="0"/>
              <a:cs typeface="Tahoma" panose="020B0604030504040204" pitchFamily="34" charset="0"/>
            </a:rPr>
            <a:t>Power isn’t really power until it resolves needs. Otherwise it’s just coercive force.</a:t>
          </a:r>
        </a:p>
        <a:p>
          <a:pPr algn="l">
            <a:spcAft>
              <a:spcPts val="600"/>
            </a:spcAft>
          </a:pPr>
          <a:endParaRPr lang="en-US" sz="115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106680</xdr:colOff>
      <xdr:row>726</xdr:row>
      <xdr:rowOff>30484</xdr:rowOff>
    </xdr:from>
    <xdr:to>
      <xdr:col>13</xdr:col>
      <xdr:colOff>0</xdr:colOff>
      <xdr:row>735</xdr:row>
      <xdr:rowOff>133354</xdr:rowOff>
    </xdr:to>
    <xdr:grpSp>
      <xdr:nvGrpSpPr>
        <xdr:cNvPr id="52" name="Group 51">
          <a:extLst>
            <a:ext uri="{FF2B5EF4-FFF2-40B4-BE49-F238E27FC236}">
              <a16:creationId xmlns:a16="http://schemas.microsoft.com/office/drawing/2014/main" id="{88E846DE-66E9-4F7E-9B63-8660FC994344}"/>
            </a:ext>
          </a:extLst>
        </xdr:cNvPr>
        <xdr:cNvGrpSpPr/>
      </xdr:nvGrpSpPr>
      <xdr:grpSpPr>
        <a:xfrm>
          <a:off x="106680" y="141671044"/>
          <a:ext cx="6042660" cy="1680210"/>
          <a:chOff x="83820" y="132664201"/>
          <a:chExt cx="5958840" cy="1681962"/>
        </a:xfrm>
      </xdr:grpSpPr>
      <xdr:sp macro="" textlink="">
        <xdr:nvSpPr>
          <xdr:cNvPr id="2254" name="TextBox 2253">
            <a:extLst>
              <a:ext uri="{FF2B5EF4-FFF2-40B4-BE49-F238E27FC236}">
                <a16:creationId xmlns:a16="http://schemas.microsoft.com/office/drawing/2014/main" id="{E9E3A95B-1F35-4E69-BB86-78D81805B5B0}"/>
              </a:ext>
            </a:extLst>
          </xdr:cNvPr>
          <xdr:cNvSpPr txBox="1"/>
        </xdr:nvSpPr>
        <xdr:spPr>
          <a:xfrm>
            <a:off x="83820" y="132664201"/>
            <a:ext cx="2514600" cy="1681962"/>
          </a:xfrm>
          <a:prstGeom prst="rect">
            <a:avLst/>
          </a:prstGeom>
          <a:solidFill>
            <a:srgbClr val="A0FFCD">
              <a:alpha val="98039"/>
            </a:srgbClr>
          </a:solidFill>
          <a:ln w="9525" cmpd="sng">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spcAft>
                <a:spcPts val="300"/>
              </a:spcAft>
            </a:pPr>
            <a:r>
              <a:rPr lang="en-US" sz="1600" b="1">
                <a:effectLst>
                  <a:glow rad="12700">
                    <a:srgbClr val="004623">
                      <a:alpha val="30000"/>
                    </a:srgbClr>
                  </a:glow>
                  <a:outerShdw blurRad="50800" dist="38100" dir="8100000" algn="tr"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Small tribal </a:t>
            </a:r>
            <a:r>
              <a:rPr lang="en-US" sz="1600" b="1">
                <a:solidFill>
                  <a:schemeClr val="dk1"/>
                </a:solidFill>
                <a:effectLst>
                  <a:glow rad="12700">
                    <a:srgbClr val="004623">
                      <a:alpha val="30000"/>
                    </a:srgbClr>
                  </a:glow>
                  <a:outerShdw blurRad="50800" dist="38100" dir="8100000" algn="tr"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society</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Can personally know most of each other's </a:t>
            </a:r>
            <a:r>
              <a:rPr lang="en-US" sz="1200" b="1" i="1" baseline="0">
                <a:latin typeface="Tahoma" panose="020B0604030504040204" pitchFamily="34" charset="0"/>
                <a:ea typeface="Tahoma" panose="020B0604030504040204" pitchFamily="34" charset="0"/>
                <a:cs typeface="Tahoma" panose="020B0604030504040204" pitchFamily="34" charset="0"/>
              </a:rPr>
              <a:t>specific</a:t>
            </a:r>
            <a:r>
              <a:rPr lang="en-US" sz="1200" baseline="0">
                <a:latin typeface="Tahoma" panose="020B0604030504040204" pitchFamily="34" charset="0"/>
                <a:ea typeface="Tahoma" panose="020B0604030504040204" pitchFamily="34" charset="0"/>
                <a:cs typeface="Tahoma" panose="020B0604030504040204" pitchFamily="34" charset="0"/>
              </a:rPr>
              <a:t> needs. </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Typically sets a high standard </a:t>
            </a:r>
            <a:r>
              <a:rPr lang="en-US" sz="1200" spc="-20" baseline="0">
                <a:latin typeface="Tahoma" panose="020B0604030504040204" pitchFamily="34" charset="0"/>
                <a:ea typeface="Tahoma" panose="020B0604030504040204" pitchFamily="34" charset="0"/>
                <a:cs typeface="Tahoma" panose="020B0604030504040204" pitchFamily="34" charset="0"/>
              </a:rPr>
              <a:t>for </a:t>
            </a:r>
            <a:r>
              <a:rPr lang="en-US" sz="1200" b="1" i="1" spc="-20" baseline="0">
                <a:latin typeface="Tahoma" panose="020B0604030504040204" pitchFamily="34" charset="0"/>
                <a:ea typeface="Tahoma" panose="020B0604030504040204" pitchFamily="34" charset="0"/>
                <a:cs typeface="Tahoma" panose="020B0604030504040204" pitchFamily="34" charset="0"/>
              </a:rPr>
              <a:t>fully resolving </a:t>
            </a:r>
            <a:r>
              <a:rPr lang="en-US" sz="1200" spc="-20" baseline="0">
                <a:latin typeface="Tahoma" panose="020B0604030504040204" pitchFamily="34" charset="0"/>
                <a:ea typeface="Tahoma" panose="020B0604030504040204" pitchFamily="34" charset="0"/>
                <a:cs typeface="Tahoma" panose="020B0604030504040204" pitchFamily="34" charset="0"/>
              </a:rPr>
              <a:t>all needs</a:t>
            </a:r>
            <a:r>
              <a:rPr lang="en-US" sz="1200" baseline="0">
                <a:latin typeface="Tahoma" panose="020B0604030504040204" pitchFamily="34" charset="0"/>
                <a:ea typeface="Tahoma" panose="020B0604030504040204" pitchFamily="34" charset="0"/>
                <a:cs typeface="Tahoma" panose="020B0604030504040204" pitchFamily="34" charset="0"/>
              </a:rPr>
              <a:t>.</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Can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get </a:t>
            </a: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everyone's input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on a decision affecting them all. </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260" name="TextBox 2259">
            <a:extLst>
              <a:ext uri="{FF2B5EF4-FFF2-40B4-BE49-F238E27FC236}">
                <a16:creationId xmlns:a16="http://schemas.microsoft.com/office/drawing/2014/main" id="{97F36D85-8393-4544-9B21-D781F7889EF1}"/>
              </a:ext>
            </a:extLst>
          </xdr:cNvPr>
          <xdr:cNvSpPr txBox="1"/>
        </xdr:nvSpPr>
        <xdr:spPr>
          <a:xfrm>
            <a:off x="3528060" y="132664201"/>
            <a:ext cx="2514600" cy="1681962"/>
          </a:xfrm>
          <a:prstGeom prst="rect">
            <a:avLst/>
          </a:prstGeom>
          <a:solidFill>
            <a:srgbClr val="FF99FF">
              <a:alpha val="98039"/>
            </a:srgb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300"/>
              </a:spcAft>
            </a:pPr>
            <a:r>
              <a:rPr lang="en-US" sz="1600" b="1" spc="-6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Large</a:t>
            </a:r>
            <a:r>
              <a:rPr lang="en-US" sz="1600" b="1" spc="-60" baseline="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 i</a:t>
            </a:r>
            <a:r>
              <a:rPr lang="en-US" sz="1600" b="1" spc="-6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mpersonal society</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Must </a:t>
            </a:r>
            <a:r>
              <a:rPr lang="en-US" sz="1200" b="1" i="1" baseline="0">
                <a:latin typeface="Tahoma" panose="020B0604030504040204" pitchFamily="34" charset="0"/>
                <a:ea typeface="Tahoma" panose="020B0604030504040204" pitchFamily="34" charset="0"/>
                <a:cs typeface="Tahoma" panose="020B0604030504040204" pitchFamily="34" charset="0"/>
              </a:rPr>
              <a:t>politically</a:t>
            </a:r>
            <a:r>
              <a:rPr lang="en-US" sz="1200" baseline="0">
                <a:latin typeface="Tahoma" panose="020B0604030504040204" pitchFamily="34" charset="0"/>
                <a:ea typeface="Tahoma" panose="020B0604030504040204" pitchFamily="34" charset="0"/>
                <a:cs typeface="Tahoma" panose="020B0604030504040204" pitchFamily="34" charset="0"/>
              </a:rPr>
              <a:t> </a:t>
            </a:r>
            <a:r>
              <a:rPr lang="en-US" sz="1200" b="1" i="1" baseline="0">
                <a:latin typeface="Tahoma" panose="020B0604030504040204" pitchFamily="34" charset="0"/>
                <a:ea typeface="Tahoma" panose="020B0604030504040204" pitchFamily="34" charset="0"/>
                <a:cs typeface="Tahoma" panose="020B0604030504040204" pitchFamily="34" charset="0"/>
              </a:rPr>
              <a:t>generalize</a:t>
            </a:r>
            <a:r>
              <a:rPr lang="en-US" sz="1200" baseline="0">
                <a:latin typeface="Tahoma" panose="020B0604030504040204" pitchFamily="34" charset="0"/>
                <a:ea typeface="Tahoma" panose="020B0604030504040204" pitchFamily="34" charset="0"/>
                <a:cs typeface="Tahoma" panose="020B0604030504040204" pitchFamily="34" charset="0"/>
              </a:rPr>
              <a:t> to reach agreeable public policies. </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Typically sets a lower standard at what is </a:t>
            </a:r>
            <a:r>
              <a:rPr lang="en-US" sz="1200" b="1" i="1" baseline="0">
                <a:latin typeface="Tahoma" panose="020B0604030504040204" pitchFamily="34" charset="0"/>
                <a:ea typeface="Tahoma" panose="020B0604030504040204" pitchFamily="34" charset="0"/>
                <a:cs typeface="Tahoma" panose="020B0604030504040204" pitchFamily="34" charset="0"/>
              </a:rPr>
              <a:t>politically reachable</a:t>
            </a:r>
            <a:r>
              <a:rPr lang="en-US" sz="1200" baseline="0">
                <a:latin typeface="Tahoma" panose="020B0604030504040204" pitchFamily="34" charset="0"/>
                <a:ea typeface="Tahoma" panose="020B0604030504040204" pitchFamily="34" charset="0"/>
                <a:cs typeface="Tahoma" panose="020B0604030504040204" pitchFamily="34" charset="0"/>
              </a:rPr>
              <a:t>. </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Relies on </a:t>
            </a:r>
            <a:r>
              <a:rPr lang="en-US" sz="1200" b="1" i="1" baseline="0">
                <a:latin typeface="Tahoma" panose="020B0604030504040204" pitchFamily="34" charset="0"/>
                <a:ea typeface="Tahoma" panose="020B0604030504040204" pitchFamily="34" charset="0"/>
                <a:cs typeface="Tahoma" panose="020B0604030504040204" pitchFamily="34" charset="0"/>
              </a:rPr>
              <a:t>political norms </a:t>
            </a:r>
            <a:r>
              <a:rPr lang="en-US" sz="1200" baseline="0">
                <a:latin typeface="Tahoma" panose="020B0604030504040204" pitchFamily="34" charset="0"/>
                <a:ea typeface="Tahoma" panose="020B0604030504040204" pitchFamily="34" charset="0"/>
                <a:cs typeface="Tahoma" panose="020B0604030504040204" pitchFamily="34" charset="0"/>
              </a:rPr>
              <a:t>to determine what is best for all.</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51" name="Arrow: Left-Right 50">
            <a:extLst>
              <a:ext uri="{FF2B5EF4-FFF2-40B4-BE49-F238E27FC236}">
                <a16:creationId xmlns:a16="http://schemas.microsoft.com/office/drawing/2014/main" id="{77A859A9-AB99-43DA-8B01-7AC69ECA1CD5}"/>
              </a:ext>
            </a:extLst>
          </xdr:cNvPr>
          <xdr:cNvSpPr/>
        </xdr:nvSpPr>
        <xdr:spPr>
          <a:xfrm>
            <a:off x="2606040" y="13302996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4" name="Arrow: Left-Right 2263">
            <a:extLst>
              <a:ext uri="{FF2B5EF4-FFF2-40B4-BE49-F238E27FC236}">
                <a16:creationId xmlns:a16="http://schemas.microsoft.com/office/drawing/2014/main" id="{8B420F80-B111-485F-9A82-6EFB857D80EE}"/>
              </a:ext>
            </a:extLst>
          </xdr:cNvPr>
          <xdr:cNvSpPr/>
        </xdr:nvSpPr>
        <xdr:spPr>
          <a:xfrm>
            <a:off x="2606040" y="13344144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2542" name="Arrow: Left-Right 2541">
            <a:extLst>
              <a:ext uri="{FF2B5EF4-FFF2-40B4-BE49-F238E27FC236}">
                <a16:creationId xmlns:a16="http://schemas.microsoft.com/office/drawing/2014/main" id="{8BD91409-9282-4013-B525-B290259E5A43}"/>
              </a:ext>
            </a:extLst>
          </xdr:cNvPr>
          <xdr:cNvSpPr/>
        </xdr:nvSpPr>
        <xdr:spPr>
          <a:xfrm>
            <a:off x="2606040" y="13386816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0</xdr:col>
      <xdr:colOff>106680</xdr:colOff>
      <xdr:row>709</xdr:row>
      <xdr:rowOff>106680</xdr:rowOff>
    </xdr:from>
    <xdr:to>
      <xdr:col>12</xdr:col>
      <xdr:colOff>480060</xdr:colOff>
      <xdr:row>721</xdr:row>
      <xdr:rowOff>15240</xdr:rowOff>
    </xdr:to>
    <xdr:sp macro="" textlink="">
      <xdr:nvSpPr>
        <xdr:cNvPr id="2544" name="You believe whatever serves your needs.">
          <a:extLst>
            <a:ext uri="{FF2B5EF4-FFF2-40B4-BE49-F238E27FC236}">
              <a16:creationId xmlns:a16="http://schemas.microsoft.com/office/drawing/2014/main" id="{984774F0-0D12-41E7-A245-726BDC848342}"/>
            </a:ext>
          </a:extLst>
        </xdr:cNvPr>
        <xdr:cNvSpPr txBox="1">
          <a:spLocks/>
        </xdr:cNvSpPr>
      </xdr:nvSpPr>
      <xdr:spPr>
        <a:xfrm>
          <a:off x="106680" y="130126740"/>
          <a:ext cx="5943600" cy="2011680"/>
        </a:xfrm>
        <a:prstGeom prst="rect">
          <a:avLst/>
        </a:prstGeom>
        <a:noFill/>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spcAft>
              <a:spcPts val="600"/>
            </a:spcAft>
            <a:buNone/>
          </a:pP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Political elites </a:t>
          </a:r>
          <a:r>
            <a:rPr lang="en-US" sz="1600" b="1" i="1" baseline="0">
              <a:solidFill>
                <a:schemeClr val="dk1"/>
              </a:solidFill>
              <a:latin typeface="Tahoma" panose="020B0604030504040204" pitchFamily="34" charset="0"/>
              <a:ea typeface="Tahoma" panose="020B0604030504040204" pitchFamily="34" charset="0"/>
              <a:cs typeface="Tahoma" panose="020B0604030504040204" pitchFamily="34" charset="0"/>
            </a:rPr>
            <a:t>follow</a:t>
          </a: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 more than they lead</a:t>
          </a:r>
          <a:endParaRPr lang="en-US" sz="16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inspiring us to </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resolve</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 both our self-needs and social-needs, to </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remove</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 pain, </a:t>
          </a:r>
        </a:p>
        <a:p>
          <a:pPr marL="457200" lvl="1" indent="0" algn="l">
            <a:lnSpc>
              <a:spcPct val="100000"/>
            </a:lnSpc>
            <a:spcAft>
              <a:spcPts val="400"/>
            </a:spcAft>
            <a:buNone/>
          </a:pP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they primarily seek to </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relieve </a:t>
          </a:r>
          <a:r>
            <a:rPr lang="en-US" sz="1200" i="0" spc="-10" baseline="0">
              <a:solidFill>
                <a:schemeClr val="dk1"/>
              </a:solidFill>
              <a:latin typeface="Tahoma" panose="020B0604030504040204" pitchFamily="34" charset="0"/>
              <a:ea typeface="Tahoma" panose="020B0604030504040204" pitchFamily="34" charset="0"/>
              <a:cs typeface="Tahoma" panose="020B0604030504040204" pitchFamily="34" charset="0"/>
            </a:rPr>
            <a:t>the</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i="0" spc="-10" baseline="0">
              <a:solidFill>
                <a:schemeClr val="dk1"/>
              </a:solidFill>
              <a:latin typeface="Tahoma" panose="020B0604030504040204" pitchFamily="34" charset="0"/>
              <a:ea typeface="Tahoma" panose="020B0604030504040204" pitchFamily="34" charset="0"/>
              <a:cs typeface="Tahoma" panose="020B0604030504040204" pitchFamily="34" charset="0"/>
            </a:rPr>
            <a:t>pain</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of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competing psychosocial priorities. </a:t>
          </a:r>
        </a:p>
        <a:p>
          <a:pPr marL="0" indent="0" algn="l">
            <a:lnSpc>
              <a:spcPct val="100000"/>
            </a:lnSpc>
            <a:buNone/>
          </a:pP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encouraging wisdom of mutual responsibilities, </a:t>
          </a:r>
        </a:p>
        <a:p>
          <a:pPr marL="457200" lvl="1" indent="0" algn="l">
            <a:lnSpc>
              <a:spcPct val="100000"/>
            </a:lnSpc>
            <a:spcAft>
              <a:spcPts val="400"/>
            </a:spcAft>
            <a:buNone/>
          </a:pP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it pits your needs against others. </a:t>
          </a:r>
        </a:p>
        <a:p>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inspiring us to be generous and love one another, </a:t>
          </a:r>
        </a:p>
        <a:p>
          <a:pPr lvl="1">
            <a:spcAft>
              <a:spcPts val="0"/>
            </a:spcAft>
          </a:pPr>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it goads us to demand of others and hate them for not caving, </a:t>
          </a:r>
        </a:p>
        <a:p>
          <a:pPr lvl="1">
            <a:spcAft>
              <a:spcPts val="400"/>
            </a:spcAft>
          </a:pPr>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and now to hate elites for not knowing our specific needs. </a:t>
          </a:r>
        </a:p>
        <a:p>
          <a:pPr marL="0" indent="0" algn="l">
            <a:lnSpc>
              <a:spcPct val="100000"/>
            </a:lnSpc>
            <a:buNone/>
          </a:pP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Popular generalizing leads us all astray</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So let's </a:t>
          </a:r>
          <a:r>
            <a:rPr lang="en-US" sz="1200" b="1" baseline="0">
              <a:ln>
                <a:solidFill>
                  <a:srgbClr val="C00000"/>
                </a:solidFill>
              </a:ln>
              <a:solidFill>
                <a:srgbClr val="FFCCCC"/>
              </a:solidFill>
              <a:effectLst>
                <a:glow rad="25400">
                  <a:srgbClr val="FF7171"/>
                </a:glow>
              </a:effectLst>
              <a:latin typeface="Tahoma" panose="020B0604030504040204" pitchFamily="34" charset="0"/>
              <a:ea typeface="Tahoma" panose="020B0604030504040204" pitchFamily="34" charset="0"/>
              <a:cs typeface="Tahoma" panose="020B0604030504040204" pitchFamily="34" charset="0"/>
            </a:rPr>
            <a:t>STOP</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all this hating!</a:t>
          </a:r>
        </a:p>
      </xdr:txBody>
    </xdr:sp>
    <xdr:clientData/>
  </xdr:twoCellAnchor>
  <xdr:twoCellAnchor>
    <xdr:from>
      <xdr:col>0</xdr:col>
      <xdr:colOff>106680</xdr:colOff>
      <xdr:row>975</xdr:row>
      <xdr:rowOff>167640</xdr:rowOff>
    </xdr:from>
    <xdr:to>
      <xdr:col>12</xdr:col>
      <xdr:colOff>480060</xdr:colOff>
      <xdr:row>976</xdr:row>
      <xdr:rowOff>175260</xdr:rowOff>
    </xdr:to>
    <xdr:sp macro="" textlink="">
      <xdr:nvSpPr>
        <xdr:cNvPr id="2589" name="TextBox 2588">
          <a:extLst>
            <a:ext uri="{FF2B5EF4-FFF2-40B4-BE49-F238E27FC236}">
              <a16:creationId xmlns:a16="http://schemas.microsoft.com/office/drawing/2014/main" id="{14E8013E-E997-45D0-9EDA-85FD102CD1EF}"/>
            </a:ext>
          </a:extLst>
        </xdr:cNvPr>
        <xdr:cNvSpPr txBox="1"/>
      </xdr:nvSpPr>
      <xdr:spPr>
        <a:xfrm>
          <a:off x="106680" y="180609240"/>
          <a:ext cx="594360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ln>
                <a:solidFill>
                  <a:schemeClr val="tx1"/>
                </a:solidFill>
              </a:ln>
              <a:latin typeface="Tahoma" panose="020B0604030504040204" pitchFamily="34" charset="0"/>
              <a:ea typeface="Tahoma" panose="020B0604030504040204" pitchFamily="34" charset="0"/>
              <a:cs typeface="Tahoma" panose="020B0604030504040204" pitchFamily="34" charset="0"/>
            </a:rPr>
            <a:t>Harmony Politics </a:t>
          </a:r>
          <a:r>
            <a:rPr lang="en-US" sz="1200" b="0" baseline="0">
              <a:latin typeface="Tahoma" panose="020B0604030504040204" pitchFamily="34" charset="0"/>
              <a:ea typeface="Tahoma" panose="020B0604030504040204" pitchFamily="34" charset="0"/>
              <a:cs typeface="Tahoma" panose="020B0604030504040204" pitchFamily="34" charset="0"/>
            </a:rPr>
            <a:t>is not for everyone. It </a:t>
          </a:r>
          <a:r>
            <a:rPr lang="en-US" sz="1200" baseline="0">
              <a:latin typeface="Tahoma" panose="020B0604030504040204" pitchFamily="34" charset="0"/>
              <a:ea typeface="Tahoma" panose="020B0604030504040204" pitchFamily="34" charset="0"/>
              <a:cs typeface="Tahoma" panose="020B0604030504040204" pitchFamily="34" charset="0"/>
            </a:rPr>
            <a:t>upends the status quo you may depend upon.</a:t>
          </a:r>
        </a:p>
      </xdr:txBody>
    </xdr:sp>
    <xdr:clientData/>
  </xdr:twoCellAnchor>
  <xdr:twoCellAnchor>
    <xdr:from>
      <xdr:col>0</xdr:col>
      <xdr:colOff>114300</xdr:colOff>
      <xdr:row>977</xdr:row>
      <xdr:rowOff>38100</xdr:rowOff>
    </xdr:from>
    <xdr:to>
      <xdr:col>5</xdr:col>
      <xdr:colOff>457200</xdr:colOff>
      <xdr:row>978</xdr:row>
      <xdr:rowOff>243840</xdr:rowOff>
    </xdr:to>
    <xdr:sp macro="" textlink="">
      <xdr:nvSpPr>
        <xdr:cNvPr id="2592" name="TextBox 2591">
          <a:extLst>
            <a:ext uri="{FF2B5EF4-FFF2-40B4-BE49-F238E27FC236}">
              <a16:creationId xmlns:a16="http://schemas.microsoft.com/office/drawing/2014/main" id="{3DB7B0C9-341F-4FA5-A24C-FEF8F0900026}"/>
            </a:ext>
          </a:extLst>
        </xdr:cNvPr>
        <xdr:cNvSpPr txBox="1"/>
      </xdr:nvSpPr>
      <xdr:spPr>
        <a:xfrm>
          <a:off x="114300" y="180982620"/>
          <a:ext cx="24460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US" sz="1100" baseline="0">
              <a:latin typeface="Tahoma" panose="020B0604030504040204" pitchFamily="34" charset="0"/>
              <a:ea typeface="Tahoma" panose="020B0604030504040204" pitchFamily="34" charset="0"/>
              <a:cs typeface="Tahoma" panose="020B0604030504040204" pitchFamily="34" charset="0"/>
            </a:rPr>
            <a:t>Select how ready, willing and able you are to try this radically different path.</a:t>
          </a:r>
        </a:p>
      </xdr:txBody>
    </xdr:sp>
    <xdr:clientData/>
  </xdr:twoCellAnchor>
  <xdr:twoCellAnchor>
    <xdr:from>
      <xdr:col>1</xdr:col>
      <xdr:colOff>0</xdr:colOff>
      <xdr:row>1044</xdr:row>
      <xdr:rowOff>91440</xdr:rowOff>
    </xdr:from>
    <xdr:to>
      <xdr:col>13</xdr:col>
      <xdr:colOff>0</xdr:colOff>
      <xdr:row>1045</xdr:row>
      <xdr:rowOff>175260</xdr:rowOff>
    </xdr:to>
    <xdr:sp macro="" textlink="">
      <xdr:nvSpPr>
        <xdr:cNvPr id="2594" name="TextBox 2593">
          <a:extLst>
            <a:ext uri="{FF2B5EF4-FFF2-40B4-BE49-F238E27FC236}">
              <a16:creationId xmlns:a16="http://schemas.microsoft.com/office/drawing/2014/main" id="{7AD78468-C6F2-4E9A-B879-E0BE646694D4}"/>
            </a:ext>
          </a:extLst>
        </xdr:cNvPr>
        <xdr:cNvSpPr txBox="1"/>
      </xdr:nvSpPr>
      <xdr:spPr>
        <a:xfrm>
          <a:off x="121920" y="195201540"/>
          <a:ext cx="594360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20" baseline="0">
              <a:latin typeface="Tahoma" panose="020B0604030504040204" pitchFamily="34" charset="0"/>
              <a:ea typeface="Tahoma" panose="020B0604030504040204" pitchFamily="34" charset="0"/>
              <a:cs typeface="Tahoma" panose="020B0604030504040204" pitchFamily="34" charset="0"/>
            </a:rPr>
            <a:t>Select one of the eight political issues from this dropdown list. Then read its content below.</a:t>
          </a:r>
          <a:endParaRPr lang="en-US" sz="1200" spc="-2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970</xdr:row>
      <xdr:rowOff>60960</xdr:rowOff>
    </xdr:from>
    <xdr:to>
      <xdr:col>6</xdr:col>
      <xdr:colOff>358140</xdr:colOff>
      <xdr:row>974</xdr:row>
      <xdr:rowOff>198120</xdr:rowOff>
    </xdr:to>
    <xdr:sp macro="" textlink="">
      <xdr:nvSpPr>
        <xdr:cNvPr id="2608" name="TextBox 2607">
          <a:extLst>
            <a:ext uri="{FF2B5EF4-FFF2-40B4-BE49-F238E27FC236}">
              <a16:creationId xmlns:a16="http://schemas.microsoft.com/office/drawing/2014/main" id="{A7BC4EB1-54DA-43B4-B5AB-252E0322A0AD}"/>
            </a:ext>
          </a:extLst>
        </xdr:cNvPr>
        <xdr:cNvSpPr txBox="1"/>
      </xdr:nvSpPr>
      <xdr:spPr>
        <a:xfrm>
          <a:off x="121920" y="179245260"/>
          <a:ext cx="2834640" cy="1143000"/>
        </a:xfrm>
        <a:prstGeom prst="rect">
          <a:avLst/>
        </a:prstGeom>
        <a:solidFill>
          <a:srgbClr val="E1C8FF"/>
        </a:solidFill>
        <a:ln w="381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91440" bIns="0" rtlCol="0" anchor="t"/>
        <a:lstStyle/>
        <a:p>
          <a:pPr algn="r">
            <a:spcAft>
              <a:spcPts val="400"/>
            </a:spcAft>
          </a:pPr>
          <a:r>
            <a:rPr lang="en-US" sz="2000" b="1" baseline="0">
              <a:solidFill>
                <a:srgbClr val="660066"/>
              </a:solidFill>
              <a:effectLst>
                <a:outerShdw blurRad="50800" dist="38100" dir="2700000" algn="tl"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Divisive politics</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Argues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defensively to avoid pain</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Rejects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expressed differences </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Demands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consensus agreement </a:t>
          </a:r>
          <a:endParaRPr lang="en-US" sz="1200" baseline="0">
            <a:solidFill>
              <a:srgbClr val="3C1E5A"/>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99060</xdr:colOff>
      <xdr:row>970</xdr:row>
      <xdr:rowOff>68580</xdr:rowOff>
    </xdr:from>
    <xdr:to>
      <xdr:col>12</xdr:col>
      <xdr:colOff>457200</xdr:colOff>
      <xdr:row>974</xdr:row>
      <xdr:rowOff>205740</xdr:rowOff>
    </xdr:to>
    <xdr:sp macro="" textlink="">
      <xdr:nvSpPr>
        <xdr:cNvPr id="2609" name="TextBox 2608">
          <a:extLst>
            <a:ext uri="{FF2B5EF4-FFF2-40B4-BE49-F238E27FC236}">
              <a16:creationId xmlns:a16="http://schemas.microsoft.com/office/drawing/2014/main" id="{6D6AC90C-3793-4341-8CEB-318F8B4A90DD}"/>
            </a:ext>
          </a:extLst>
        </xdr:cNvPr>
        <xdr:cNvSpPr txBox="1"/>
      </xdr:nvSpPr>
      <xdr:spPr>
        <a:xfrm>
          <a:off x="3192780" y="179252880"/>
          <a:ext cx="2834640" cy="1143000"/>
        </a:xfrm>
        <a:prstGeom prst="rect">
          <a:avLst/>
        </a:prstGeom>
        <a:solidFill>
          <a:srgbClr val="A0FFCD"/>
        </a:solidFill>
        <a:ln w="38100" cmpd="sng">
          <a:solidFill>
            <a:schemeClr val="bg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0" rIns="0" bIns="0" rtlCol="0" anchor="t"/>
        <a:lstStyle/>
        <a:p>
          <a:pPr>
            <a:spcAft>
              <a:spcPts val="400"/>
            </a:spcAft>
          </a:pPr>
          <a:r>
            <a:rPr lang="en-US" sz="2000" b="1" baseline="0">
              <a:solidFill>
                <a:srgbClr val="009641"/>
              </a:solidFill>
              <a:effectLst>
                <a:outerShdw blurRad="50800" dist="38100" dir="8100000" algn="tr"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Harmony Politics</a:t>
          </a:r>
          <a:endParaRPr lang="en-US" sz="1600" b="1" baseline="0">
            <a:solidFill>
              <a:srgbClr val="009641"/>
            </a:solidFill>
            <a:effectLst>
              <a:outerShdw blurRad="50800" dist="38100" dir="8100000" algn="tr"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endParaRP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Listens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for needs to remove pain</a:t>
          </a: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Affirms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different need priorities</a:t>
          </a: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Offers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empathy &amp; understanding</a:t>
          </a:r>
        </a:p>
      </xdr:txBody>
    </xdr:sp>
    <xdr:clientData/>
  </xdr:twoCellAnchor>
  <xdr:twoCellAnchor>
    <xdr:from>
      <xdr:col>1</xdr:col>
      <xdr:colOff>7620</xdr:colOff>
      <xdr:row>358</xdr:row>
      <xdr:rowOff>7620</xdr:rowOff>
    </xdr:from>
    <xdr:to>
      <xdr:col>13</xdr:col>
      <xdr:colOff>7620</xdr:colOff>
      <xdr:row>360</xdr:row>
      <xdr:rowOff>129540</xdr:rowOff>
    </xdr:to>
    <xdr:sp macro="" textlink="">
      <xdr:nvSpPr>
        <xdr:cNvPr id="2624" name="You believe whatever serves your needs.">
          <a:extLst>
            <a:ext uri="{FF2B5EF4-FFF2-40B4-BE49-F238E27FC236}">
              <a16:creationId xmlns:a16="http://schemas.microsoft.com/office/drawing/2014/main" id="{5B36886B-6774-42BB-8901-AF867E2111E8}"/>
            </a:ext>
          </a:extLst>
        </xdr:cNvPr>
        <xdr:cNvSpPr txBox="1">
          <a:spLocks/>
        </xdr:cNvSpPr>
      </xdr:nvSpPr>
      <xdr:spPr>
        <a:xfrm>
          <a:off x="129540" y="66446400"/>
          <a:ext cx="5943600" cy="47244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2000"/>
            </a:lnSpc>
            <a:buNone/>
          </a:pPr>
          <a:r>
            <a:rPr lang="en-US" sz="1600" b="1" spc="-1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If you can't change your prioritized needs for</a:t>
          </a:r>
          <a:r>
            <a:rPr lang="en-US" sz="1600" b="1" spc="-1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 them,</a:t>
          </a:r>
          <a:r>
            <a:rPr lang="en-US" sz="1600" b="1" spc="-3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 </a:t>
          </a:r>
          <a:r>
            <a:rPr lang="en-US" sz="1600" b="1" spc="-5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why must they change their prioritized needs for you?</a:t>
          </a:r>
          <a:endParaRPr lang="en-US" sz="1600" spc="-5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14</xdr:col>
      <xdr:colOff>91440</xdr:colOff>
      <xdr:row>61</xdr:row>
      <xdr:rowOff>186690</xdr:rowOff>
    </xdr:from>
    <xdr:to>
      <xdr:col>15</xdr:col>
      <xdr:colOff>320040</xdr:colOff>
      <xdr:row>64</xdr:row>
      <xdr:rowOff>5746</xdr:rowOff>
    </xdr:to>
    <xdr:grpSp>
      <xdr:nvGrpSpPr>
        <xdr:cNvPr id="2841" name="Group 2840">
          <a:extLst>
            <a:ext uri="{FF2B5EF4-FFF2-40B4-BE49-F238E27FC236}">
              <a16:creationId xmlns:a16="http://schemas.microsoft.com/office/drawing/2014/main" id="{E0CA9DA8-7CBF-44A2-A722-0F1A023D8542}"/>
            </a:ext>
          </a:extLst>
        </xdr:cNvPr>
        <xdr:cNvGrpSpPr/>
      </xdr:nvGrpSpPr>
      <xdr:grpSpPr>
        <a:xfrm>
          <a:off x="6355080" y="12691110"/>
          <a:ext cx="342900" cy="390556"/>
          <a:chOff x="6393180" y="135504780"/>
          <a:chExt cx="350520" cy="390556"/>
        </a:xfrm>
      </xdr:grpSpPr>
      <xdr:sp macro="" textlink="">
        <xdr:nvSpPr>
          <xdr:cNvPr id="2842" name="Rectangle: Rounded Corners 2841">
            <a:extLst>
              <a:ext uri="{FF2B5EF4-FFF2-40B4-BE49-F238E27FC236}">
                <a16:creationId xmlns:a16="http://schemas.microsoft.com/office/drawing/2014/main" id="{BCF56BB0-F587-4EDF-9709-C8D1D50123EA}"/>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43" name="Rectangle 2842">
            <a:extLst>
              <a:ext uri="{FF2B5EF4-FFF2-40B4-BE49-F238E27FC236}">
                <a16:creationId xmlns:a16="http://schemas.microsoft.com/office/drawing/2014/main" id="{F99BF0CE-6019-4D12-8309-74A3E4B8F68A}"/>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7</xdr:row>
      <xdr:rowOff>9899</xdr:rowOff>
    </xdr:from>
    <xdr:to>
      <xdr:col>12</xdr:col>
      <xdr:colOff>164522</xdr:colOff>
      <xdr:row>7</xdr:row>
      <xdr:rowOff>172636</xdr:rowOff>
    </xdr:to>
    <xdr:grpSp>
      <xdr:nvGrpSpPr>
        <xdr:cNvPr id="2889" name="Group 2888">
          <a:extLst>
            <a:ext uri="{FF2B5EF4-FFF2-40B4-BE49-F238E27FC236}">
              <a16:creationId xmlns:a16="http://schemas.microsoft.com/office/drawing/2014/main" id="{54167ED7-C490-425B-995D-36BC073370E1}"/>
            </a:ext>
          </a:extLst>
        </xdr:cNvPr>
        <xdr:cNvGrpSpPr/>
      </xdr:nvGrpSpPr>
      <xdr:grpSpPr>
        <a:xfrm>
          <a:off x="5693538" y="1914899"/>
          <a:ext cx="117404" cy="162737"/>
          <a:chOff x="6496416" y="135471422"/>
          <a:chExt cx="117279" cy="159032"/>
        </a:xfrm>
      </xdr:grpSpPr>
      <xdr:sp macro="" textlink="">
        <xdr:nvSpPr>
          <xdr:cNvPr id="2890" name="Rectangle: Rounded Corners 2889">
            <a:extLst>
              <a:ext uri="{FF2B5EF4-FFF2-40B4-BE49-F238E27FC236}">
                <a16:creationId xmlns:a16="http://schemas.microsoft.com/office/drawing/2014/main" id="{4171D482-4C0A-4D14-980A-CB34FC561F54}"/>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91" name="Rectangle 2890">
            <a:extLst>
              <a:ext uri="{FF2B5EF4-FFF2-40B4-BE49-F238E27FC236}">
                <a16:creationId xmlns:a16="http://schemas.microsoft.com/office/drawing/2014/main" id="{B006DE1C-D8B7-420C-83AA-A93F0D97D696}"/>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xdr:col>
      <xdr:colOff>253380</xdr:colOff>
      <xdr:row>896</xdr:row>
      <xdr:rowOff>167640</xdr:rowOff>
    </xdr:from>
    <xdr:to>
      <xdr:col>12</xdr:col>
      <xdr:colOff>291480</xdr:colOff>
      <xdr:row>900</xdr:row>
      <xdr:rowOff>106680</xdr:rowOff>
    </xdr:to>
    <xdr:sp macro="" textlink="">
      <xdr:nvSpPr>
        <xdr:cNvPr id="1851" name="TextBox 1850">
          <a:extLst>
            <a:ext uri="{FF2B5EF4-FFF2-40B4-BE49-F238E27FC236}">
              <a16:creationId xmlns:a16="http://schemas.microsoft.com/office/drawing/2014/main" id="{868707FC-7D71-48A4-A765-70A66C3274D9}"/>
            </a:ext>
          </a:extLst>
        </xdr:cNvPr>
        <xdr:cNvSpPr txBox="1"/>
      </xdr:nvSpPr>
      <xdr:spPr>
        <a:xfrm>
          <a:off x="375300" y="174124620"/>
          <a:ext cx="5486400" cy="64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baseline="0">
              <a:solidFill>
                <a:srgbClr val="EBDCFF"/>
              </a:solidFill>
              <a:latin typeface="Tahoma" panose="020B0604030504040204" pitchFamily="34" charset="0"/>
              <a:ea typeface="Tahoma" panose="020B0604030504040204" pitchFamily="34" charset="0"/>
              <a:cs typeface="Tahoma" panose="020B0604030504040204" pitchFamily="34" charset="0"/>
            </a:rPr>
            <a:t>Responsibility is response-ability, </a:t>
          </a:r>
        </a:p>
        <a:p>
          <a:pPr algn="ctr"/>
          <a:r>
            <a:rPr lang="en-US" sz="1600" b="1" spc="-40" baseline="0">
              <a:solidFill>
                <a:srgbClr val="EBDCFF"/>
              </a:solidFill>
              <a:latin typeface="Tahoma" panose="020B0604030504040204" pitchFamily="34" charset="0"/>
              <a:ea typeface="Tahoma" panose="020B0604030504040204" pitchFamily="34" charset="0"/>
              <a:cs typeface="Tahoma" panose="020B0604030504040204" pitchFamily="34" charset="0"/>
            </a:rPr>
            <a:t>the ability to respond to specific needs.</a:t>
          </a:r>
        </a:p>
      </xdr:txBody>
    </xdr:sp>
    <xdr:clientData/>
  </xdr:twoCellAnchor>
  <xdr:twoCellAnchor>
    <xdr:from>
      <xdr:col>14</xdr:col>
      <xdr:colOff>91440</xdr:colOff>
      <xdr:row>128</xdr:row>
      <xdr:rowOff>57150</xdr:rowOff>
    </xdr:from>
    <xdr:to>
      <xdr:col>15</xdr:col>
      <xdr:colOff>320040</xdr:colOff>
      <xdr:row>129</xdr:row>
      <xdr:rowOff>196246</xdr:rowOff>
    </xdr:to>
    <xdr:grpSp>
      <xdr:nvGrpSpPr>
        <xdr:cNvPr id="1860" name="Group 1859">
          <a:extLst>
            <a:ext uri="{FF2B5EF4-FFF2-40B4-BE49-F238E27FC236}">
              <a16:creationId xmlns:a16="http://schemas.microsoft.com/office/drawing/2014/main" id="{7B413C72-FAFA-4A04-B0AD-72A1ECA5A1EC}"/>
            </a:ext>
          </a:extLst>
        </xdr:cNvPr>
        <xdr:cNvGrpSpPr/>
      </xdr:nvGrpSpPr>
      <xdr:grpSpPr>
        <a:xfrm>
          <a:off x="6355080" y="27588210"/>
          <a:ext cx="342900" cy="390556"/>
          <a:chOff x="6393180" y="135504780"/>
          <a:chExt cx="350520" cy="390556"/>
        </a:xfrm>
      </xdr:grpSpPr>
      <xdr:sp macro="" textlink="">
        <xdr:nvSpPr>
          <xdr:cNvPr id="1861" name="Rectangle: Rounded Corners 1860">
            <a:extLst>
              <a:ext uri="{FF2B5EF4-FFF2-40B4-BE49-F238E27FC236}">
                <a16:creationId xmlns:a16="http://schemas.microsoft.com/office/drawing/2014/main" id="{B369DC18-2F12-451A-B95E-133E3E82BAF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2" name="Rectangle 1861">
            <a:extLst>
              <a:ext uri="{FF2B5EF4-FFF2-40B4-BE49-F238E27FC236}">
                <a16:creationId xmlns:a16="http://schemas.microsoft.com/office/drawing/2014/main" id="{B3666402-B7E6-40D1-AA7B-77FE5835743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172</xdr:row>
      <xdr:rowOff>26670</xdr:rowOff>
    </xdr:from>
    <xdr:to>
      <xdr:col>15</xdr:col>
      <xdr:colOff>320040</xdr:colOff>
      <xdr:row>172</xdr:row>
      <xdr:rowOff>417226</xdr:rowOff>
    </xdr:to>
    <xdr:grpSp>
      <xdr:nvGrpSpPr>
        <xdr:cNvPr id="1863" name="Group 1862">
          <a:extLst>
            <a:ext uri="{FF2B5EF4-FFF2-40B4-BE49-F238E27FC236}">
              <a16:creationId xmlns:a16="http://schemas.microsoft.com/office/drawing/2014/main" id="{5C595B10-0E17-4447-B7AE-6E743FE90186}"/>
            </a:ext>
          </a:extLst>
        </xdr:cNvPr>
        <xdr:cNvGrpSpPr/>
      </xdr:nvGrpSpPr>
      <xdr:grpSpPr>
        <a:xfrm>
          <a:off x="6355080" y="37471350"/>
          <a:ext cx="342900" cy="390556"/>
          <a:chOff x="6393180" y="135504780"/>
          <a:chExt cx="350520" cy="390556"/>
        </a:xfrm>
      </xdr:grpSpPr>
      <xdr:sp macro="" textlink="">
        <xdr:nvSpPr>
          <xdr:cNvPr id="1864" name="Rectangle: Rounded Corners 1863">
            <a:extLst>
              <a:ext uri="{FF2B5EF4-FFF2-40B4-BE49-F238E27FC236}">
                <a16:creationId xmlns:a16="http://schemas.microsoft.com/office/drawing/2014/main" id="{B356655D-0516-4F88-B117-1B07603E6151}"/>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5" name="Rectangle 1864">
            <a:extLst>
              <a:ext uri="{FF2B5EF4-FFF2-40B4-BE49-F238E27FC236}">
                <a16:creationId xmlns:a16="http://schemas.microsoft.com/office/drawing/2014/main" id="{B55E48F6-2EE6-4EE4-AD4A-0EA9F4D169F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201</xdr:row>
      <xdr:rowOff>26670</xdr:rowOff>
    </xdr:from>
    <xdr:to>
      <xdr:col>15</xdr:col>
      <xdr:colOff>320040</xdr:colOff>
      <xdr:row>202</xdr:row>
      <xdr:rowOff>165766</xdr:rowOff>
    </xdr:to>
    <xdr:grpSp>
      <xdr:nvGrpSpPr>
        <xdr:cNvPr id="1866" name="Group 1865">
          <a:extLst>
            <a:ext uri="{FF2B5EF4-FFF2-40B4-BE49-F238E27FC236}">
              <a16:creationId xmlns:a16="http://schemas.microsoft.com/office/drawing/2014/main" id="{1BF5CDC4-BBBE-409B-8523-8128336A2E70}"/>
            </a:ext>
          </a:extLst>
        </xdr:cNvPr>
        <xdr:cNvGrpSpPr/>
      </xdr:nvGrpSpPr>
      <xdr:grpSpPr>
        <a:xfrm>
          <a:off x="6355080" y="43384470"/>
          <a:ext cx="342900" cy="390556"/>
          <a:chOff x="6393180" y="135504780"/>
          <a:chExt cx="350520" cy="390556"/>
        </a:xfrm>
      </xdr:grpSpPr>
      <xdr:sp macro="" textlink="">
        <xdr:nvSpPr>
          <xdr:cNvPr id="1867" name="Rectangle: Rounded Corners 1866">
            <a:extLst>
              <a:ext uri="{FF2B5EF4-FFF2-40B4-BE49-F238E27FC236}">
                <a16:creationId xmlns:a16="http://schemas.microsoft.com/office/drawing/2014/main" id="{2B569688-D472-43F7-89BD-19F66C17B7A4}"/>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8" name="Rectangle 1867">
            <a:extLst>
              <a:ext uri="{FF2B5EF4-FFF2-40B4-BE49-F238E27FC236}">
                <a16:creationId xmlns:a16="http://schemas.microsoft.com/office/drawing/2014/main" id="{8BF774B3-2955-44DA-AC74-97D271A35EAA}"/>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242</xdr:row>
      <xdr:rowOff>224790</xdr:rowOff>
    </xdr:from>
    <xdr:to>
      <xdr:col>15</xdr:col>
      <xdr:colOff>320040</xdr:colOff>
      <xdr:row>244</xdr:row>
      <xdr:rowOff>112426</xdr:rowOff>
    </xdr:to>
    <xdr:grpSp>
      <xdr:nvGrpSpPr>
        <xdr:cNvPr id="1869" name="Group 1868">
          <a:extLst>
            <a:ext uri="{FF2B5EF4-FFF2-40B4-BE49-F238E27FC236}">
              <a16:creationId xmlns:a16="http://schemas.microsoft.com/office/drawing/2014/main" id="{6BAC610A-33AE-498D-B7CB-232D9233310B}"/>
            </a:ext>
          </a:extLst>
        </xdr:cNvPr>
        <xdr:cNvGrpSpPr/>
      </xdr:nvGrpSpPr>
      <xdr:grpSpPr>
        <a:xfrm>
          <a:off x="6355080" y="52612290"/>
          <a:ext cx="342900" cy="390556"/>
          <a:chOff x="6393180" y="135504780"/>
          <a:chExt cx="350520" cy="390556"/>
        </a:xfrm>
      </xdr:grpSpPr>
      <xdr:sp macro="" textlink="">
        <xdr:nvSpPr>
          <xdr:cNvPr id="1870" name="Rectangle: Rounded Corners 1869">
            <a:extLst>
              <a:ext uri="{FF2B5EF4-FFF2-40B4-BE49-F238E27FC236}">
                <a16:creationId xmlns:a16="http://schemas.microsoft.com/office/drawing/2014/main" id="{ED494E6C-DD0A-4671-926A-8C7086105F85}"/>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1" name="Rectangle 1870">
            <a:extLst>
              <a:ext uri="{FF2B5EF4-FFF2-40B4-BE49-F238E27FC236}">
                <a16:creationId xmlns:a16="http://schemas.microsoft.com/office/drawing/2014/main" id="{4E1FA8B7-7616-480F-9667-12A598656FFD}"/>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610</xdr:row>
      <xdr:rowOff>217170</xdr:rowOff>
    </xdr:from>
    <xdr:to>
      <xdr:col>15</xdr:col>
      <xdr:colOff>320040</xdr:colOff>
      <xdr:row>613</xdr:row>
      <xdr:rowOff>13366</xdr:rowOff>
    </xdr:to>
    <xdr:grpSp>
      <xdr:nvGrpSpPr>
        <xdr:cNvPr id="1872" name="Group 1871">
          <a:extLst>
            <a:ext uri="{FF2B5EF4-FFF2-40B4-BE49-F238E27FC236}">
              <a16:creationId xmlns:a16="http://schemas.microsoft.com/office/drawing/2014/main" id="{949B370E-0E5A-4CAE-8DAE-7C4983BFFFBC}"/>
            </a:ext>
          </a:extLst>
        </xdr:cNvPr>
        <xdr:cNvGrpSpPr/>
      </xdr:nvGrpSpPr>
      <xdr:grpSpPr>
        <a:xfrm>
          <a:off x="6355080" y="120887490"/>
          <a:ext cx="342900" cy="390556"/>
          <a:chOff x="6393180" y="135504780"/>
          <a:chExt cx="350520" cy="390556"/>
        </a:xfrm>
      </xdr:grpSpPr>
      <xdr:sp macro="" textlink="">
        <xdr:nvSpPr>
          <xdr:cNvPr id="1873" name="Rectangle: Rounded Corners 1872">
            <a:extLst>
              <a:ext uri="{FF2B5EF4-FFF2-40B4-BE49-F238E27FC236}">
                <a16:creationId xmlns:a16="http://schemas.microsoft.com/office/drawing/2014/main" id="{8FA914C3-1B61-4747-9614-730EFE73B82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4" name="Rectangle 1873">
            <a:extLst>
              <a:ext uri="{FF2B5EF4-FFF2-40B4-BE49-F238E27FC236}">
                <a16:creationId xmlns:a16="http://schemas.microsoft.com/office/drawing/2014/main" id="{11D4E3F1-507E-4AFC-B3F0-47EFF4E9BC7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757</xdr:row>
      <xdr:rowOff>179070</xdr:rowOff>
    </xdr:from>
    <xdr:to>
      <xdr:col>15</xdr:col>
      <xdr:colOff>320040</xdr:colOff>
      <xdr:row>759</xdr:row>
      <xdr:rowOff>66706</xdr:rowOff>
    </xdr:to>
    <xdr:grpSp>
      <xdr:nvGrpSpPr>
        <xdr:cNvPr id="1875" name="Group 1874">
          <a:extLst>
            <a:ext uri="{FF2B5EF4-FFF2-40B4-BE49-F238E27FC236}">
              <a16:creationId xmlns:a16="http://schemas.microsoft.com/office/drawing/2014/main" id="{95B707AC-631A-4D91-A8F2-983645ACBCAB}"/>
            </a:ext>
          </a:extLst>
        </xdr:cNvPr>
        <xdr:cNvGrpSpPr/>
      </xdr:nvGrpSpPr>
      <xdr:grpSpPr>
        <a:xfrm>
          <a:off x="6355080" y="148243290"/>
          <a:ext cx="342900" cy="390556"/>
          <a:chOff x="6393180" y="135504780"/>
          <a:chExt cx="350520" cy="390556"/>
        </a:xfrm>
      </xdr:grpSpPr>
      <xdr:sp macro="" textlink="">
        <xdr:nvSpPr>
          <xdr:cNvPr id="1876" name="Rectangle: Rounded Corners 1875">
            <a:extLst>
              <a:ext uri="{FF2B5EF4-FFF2-40B4-BE49-F238E27FC236}">
                <a16:creationId xmlns:a16="http://schemas.microsoft.com/office/drawing/2014/main" id="{ACAAAE96-1EBC-48BF-B2E7-442D84ABBF40}"/>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7" name="Rectangle 1876">
            <a:extLst>
              <a:ext uri="{FF2B5EF4-FFF2-40B4-BE49-F238E27FC236}">
                <a16:creationId xmlns:a16="http://schemas.microsoft.com/office/drawing/2014/main" id="{884C3D81-4742-42BF-A7E7-20C064BE0D15}"/>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976</xdr:row>
      <xdr:rowOff>247650</xdr:rowOff>
    </xdr:from>
    <xdr:to>
      <xdr:col>15</xdr:col>
      <xdr:colOff>320040</xdr:colOff>
      <xdr:row>978</xdr:row>
      <xdr:rowOff>135286</xdr:rowOff>
    </xdr:to>
    <xdr:grpSp>
      <xdr:nvGrpSpPr>
        <xdr:cNvPr id="1878" name="Group 1877">
          <a:extLst>
            <a:ext uri="{FF2B5EF4-FFF2-40B4-BE49-F238E27FC236}">
              <a16:creationId xmlns:a16="http://schemas.microsoft.com/office/drawing/2014/main" id="{731A2060-9E40-4B23-9163-01787FD417EC}"/>
            </a:ext>
          </a:extLst>
        </xdr:cNvPr>
        <xdr:cNvGrpSpPr/>
      </xdr:nvGrpSpPr>
      <xdr:grpSpPr>
        <a:xfrm>
          <a:off x="6355080" y="189627510"/>
          <a:ext cx="342900" cy="390556"/>
          <a:chOff x="6393180" y="135504780"/>
          <a:chExt cx="350520" cy="390556"/>
        </a:xfrm>
      </xdr:grpSpPr>
      <xdr:sp macro="" textlink="">
        <xdr:nvSpPr>
          <xdr:cNvPr id="1879" name="Rectangle: Rounded Corners 1878">
            <a:extLst>
              <a:ext uri="{FF2B5EF4-FFF2-40B4-BE49-F238E27FC236}">
                <a16:creationId xmlns:a16="http://schemas.microsoft.com/office/drawing/2014/main" id="{E2CB51DA-11CA-4A5F-85AD-E252578B839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0" name="Rectangle 1879">
            <a:extLst>
              <a:ext uri="{FF2B5EF4-FFF2-40B4-BE49-F238E27FC236}">
                <a16:creationId xmlns:a16="http://schemas.microsoft.com/office/drawing/2014/main" id="{06574D60-1A98-430A-86E9-8452A6E6C2A0}"/>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1045</xdr:row>
      <xdr:rowOff>148590</xdr:rowOff>
    </xdr:from>
    <xdr:to>
      <xdr:col>15</xdr:col>
      <xdr:colOff>320040</xdr:colOff>
      <xdr:row>1046</xdr:row>
      <xdr:rowOff>356266</xdr:rowOff>
    </xdr:to>
    <xdr:grpSp>
      <xdr:nvGrpSpPr>
        <xdr:cNvPr id="1881" name="Group 1880">
          <a:extLst>
            <a:ext uri="{FF2B5EF4-FFF2-40B4-BE49-F238E27FC236}">
              <a16:creationId xmlns:a16="http://schemas.microsoft.com/office/drawing/2014/main" id="{BBD464FD-3AD4-4376-B088-C9C95CBFFB58}"/>
            </a:ext>
          </a:extLst>
        </xdr:cNvPr>
        <xdr:cNvGrpSpPr/>
      </xdr:nvGrpSpPr>
      <xdr:grpSpPr>
        <a:xfrm>
          <a:off x="6355080" y="204242670"/>
          <a:ext cx="342900" cy="390556"/>
          <a:chOff x="6393180" y="135504780"/>
          <a:chExt cx="350520" cy="390556"/>
        </a:xfrm>
      </xdr:grpSpPr>
      <xdr:sp macro="" textlink="">
        <xdr:nvSpPr>
          <xdr:cNvPr id="1882" name="Rectangle: Rounded Corners 1881">
            <a:extLst>
              <a:ext uri="{FF2B5EF4-FFF2-40B4-BE49-F238E27FC236}">
                <a16:creationId xmlns:a16="http://schemas.microsoft.com/office/drawing/2014/main" id="{3A2ACB41-5E1F-4D32-B9AF-5A6C1073BDD9}"/>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3" name="Rectangle 1882">
            <a:extLst>
              <a:ext uri="{FF2B5EF4-FFF2-40B4-BE49-F238E27FC236}">
                <a16:creationId xmlns:a16="http://schemas.microsoft.com/office/drawing/2014/main" id="{3AB3592C-3A6F-4CD2-9C94-E8F873DF1F4F}"/>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1137</xdr:row>
      <xdr:rowOff>186690</xdr:rowOff>
    </xdr:from>
    <xdr:to>
      <xdr:col>15</xdr:col>
      <xdr:colOff>320040</xdr:colOff>
      <xdr:row>1139</xdr:row>
      <xdr:rowOff>158146</xdr:rowOff>
    </xdr:to>
    <xdr:grpSp>
      <xdr:nvGrpSpPr>
        <xdr:cNvPr id="1887" name="Group 1886">
          <a:extLst>
            <a:ext uri="{FF2B5EF4-FFF2-40B4-BE49-F238E27FC236}">
              <a16:creationId xmlns:a16="http://schemas.microsoft.com/office/drawing/2014/main" id="{03977D38-EAAB-4BCF-B09F-8E3B8D0C62CE}"/>
            </a:ext>
          </a:extLst>
        </xdr:cNvPr>
        <xdr:cNvGrpSpPr/>
      </xdr:nvGrpSpPr>
      <xdr:grpSpPr>
        <a:xfrm>
          <a:off x="6355080" y="226935030"/>
          <a:ext cx="342900" cy="390556"/>
          <a:chOff x="6393180" y="135504780"/>
          <a:chExt cx="350520" cy="390556"/>
        </a:xfrm>
      </xdr:grpSpPr>
      <xdr:sp macro="" textlink="">
        <xdr:nvSpPr>
          <xdr:cNvPr id="1888" name="Rectangle: Rounded Corners 1887">
            <a:extLst>
              <a:ext uri="{FF2B5EF4-FFF2-40B4-BE49-F238E27FC236}">
                <a16:creationId xmlns:a16="http://schemas.microsoft.com/office/drawing/2014/main" id="{DF87ADE9-610B-4017-AB79-0AD8C28D8B4F}"/>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9" name="Rectangle 1888">
            <a:extLst>
              <a:ext uri="{FF2B5EF4-FFF2-40B4-BE49-F238E27FC236}">
                <a16:creationId xmlns:a16="http://schemas.microsoft.com/office/drawing/2014/main" id="{1F8BF0DC-4748-4B6A-AE36-673C1840C1C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1174</xdr:row>
      <xdr:rowOff>171450</xdr:rowOff>
    </xdr:from>
    <xdr:to>
      <xdr:col>15</xdr:col>
      <xdr:colOff>320040</xdr:colOff>
      <xdr:row>1177</xdr:row>
      <xdr:rowOff>20986</xdr:rowOff>
    </xdr:to>
    <xdr:grpSp>
      <xdr:nvGrpSpPr>
        <xdr:cNvPr id="1892" name="Group 1891">
          <a:extLst>
            <a:ext uri="{FF2B5EF4-FFF2-40B4-BE49-F238E27FC236}">
              <a16:creationId xmlns:a16="http://schemas.microsoft.com/office/drawing/2014/main" id="{93733A61-D0D5-473E-BDBE-9026F254ECAF}"/>
            </a:ext>
          </a:extLst>
        </xdr:cNvPr>
        <xdr:cNvGrpSpPr/>
      </xdr:nvGrpSpPr>
      <xdr:grpSpPr>
        <a:xfrm>
          <a:off x="6355080" y="235103670"/>
          <a:ext cx="342900" cy="390556"/>
          <a:chOff x="6393180" y="135504780"/>
          <a:chExt cx="350520" cy="390556"/>
        </a:xfrm>
      </xdr:grpSpPr>
      <xdr:sp macro="" textlink="">
        <xdr:nvSpPr>
          <xdr:cNvPr id="1893" name="Rectangle: Rounded Corners 1892">
            <a:extLst>
              <a:ext uri="{FF2B5EF4-FFF2-40B4-BE49-F238E27FC236}">
                <a16:creationId xmlns:a16="http://schemas.microsoft.com/office/drawing/2014/main" id="{183B2ADA-4A9B-473B-A442-ECC6B0FD377E}"/>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7" name="Rectangle 1896">
            <a:extLst>
              <a:ext uri="{FF2B5EF4-FFF2-40B4-BE49-F238E27FC236}">
                <a16:creationId xmlns:a16="http://schemas.microsoft.com/office/drawing/2014/main" id="{16D8245B-58AA-4766-AFBF-144B255C819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1316</xdr:row>
      <xdr:rowOff>3810</xdr:rowOff>
    </xdr:from>
    <xdr:to>
      <xdr:col>15</xdr:col>
      <xdr:colOff>320040</xdr:colOff>
      <xdr:row>1317</xdr:row>
      <xdr:rowOff>181006</xdr:rowOff>
    </xdr:to>
    <xdr:grpSp>
      <xdr:nvGrpSpPr>
        <xdr:cNvPr id="1898" name="Group 1897">
          <a:extLst>
            <a:ext uri="{FF2B5EF4-FFF2-40B4-BE49-F238E27FC236}">
              <a16:creationId xmlns:a16="http://schemas.microsoft.com/office/drawing/2014/main" id="{D1478DB5-D738-4F25-98FB-8106D719E471}"/>
            </a:ext>
          </a:extLst>
        </xdr:cNvPr>
        <xdr:cNvGrpSpPr/>
      </xdr:nvGrpSpPr>
      <xdr:grpSpPr>
        <a:xfrm>
          <a:off x="6355080" y="260592570"/>
          <a:ext cx="342900" cy="390556"/>
          <a:chOff x="6393180" y="135504780"/>
          <a:chExt cx="350520" cy="390556"/>
        </a:xfrm>
      </xdr:grpSpPr>
      <xdr:sp macro="" textlink="">
        <xdr:nvSpPr>
          <xdr:cNvPr id="1899" name="Rectangle: Rounded Corners 1898">
            <a:extLst>
              <a:ext uri="{FF2B5EF4-FFF2-40B4-BE49-F238E27FC236}">
                <a16:creationId xmlns:a16="http://schemas.microsoft.com/office/drawing/2014/main" id="{F3BC8766-79FE-4D57-86F8-78C359BA5DF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00" name="Rectangle 1899">
            <a:extLst>
              <a:ext uri="{FF2B5EF4-FFF2-40B4-BE49-F238E27FC236}">
                <a16:creationId xmlns:a16="http://schemas.microsoft.com/office/drawing/2014/main" id="{1FA47707-6869-4558-AF81-B9F51A081970}"/>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1409</xdr:row>
      <xdr:rowOff>110490</xdr:rowOff>
    </xdr:from>
    <xdr:to>
      <xdr:col>15</xdr:col>
      <xdr:colOff>320040</xdr:colOff>
      <xdr:row>1411</xdr:row>
      <xdr:rowOff>165766</xdr:rowOff>
    </xdr:to>
    <xdr:grpSp>
      <xdr:nvGrpSpPr>
        <xdr:cNvPr id="1901" name="Group 1900">
          <a:extLst>
            <a:ext uri="{FF2B5EF4-FFF2-40B4-BE49-F238E27FC236}">
              <a16:creationId xmlns:a16="http://schemas.microsoft.com/office/drawing/2014/main" id="{6C48E32C-6BEC-49DD-A756-8E9579E8C3F0}"/>
            </a:ext>
          </a:extLst>
        </xdr:cNvPr>
        <xdr:cNvGrpSpPr/>
      </xdr:nvGrpSpPr>
      <xdr:grpSpPr>
        <a:xfrm>
          <a:off x="6355080" y="277569930"/>
          <a:ext cx="342900" cy="398176"/>
          <a:chOff x="6393180" y="135504780"/>
          <a:chExt cx="350520" cy="390556"/>
        </a:xfrm>
      </xdr:grpSpPr>
      <xdr:sp macro="" textlink="">
        <xdr:nvSpPr>
          <xdr:cNvPr id="1902" name="Rectangle: Rounded Corners 1901">
            <a:extLst>
              <a:ext uri="{FF2B5EF4-FFF2-40B4-BE49-F238E27FC236}">
                <a16:creationId xmlns:a16="http://schemas.microsoft.com/office/drawing/2014/main" id="{779BAA21-B117-40FF-9576-449EF7422755}"/>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08" name="Rectangle 1907">
            <a:extLst>
              <a:ext uri="{FF2B5EF4-FFF2-40B4-BE49-F238E27FC236}">
                <a16:creationId xmlns:a16="http://schemas.microsoft.com/office/drawing/2014/main" id="{5EE87165-3A59-4FDD-86A3-94E543B6C19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1501</xdr:row>
      <xdr:rowOff>3810</xdr:rowOff>
    </xdr:from>
    <xdr:to>
      <xdr:col>15</xdr:col>
      <xdr:colOff>320040</xdr:colOff>
      <xdr:row>1502</xdr:row>
      <xdr:rowOff>181006</xdr:rowOff>
    </xdr:to>
    <xdr:grpSp>
      <xdr:nvGrpSpPr>
        <xdr:cNvPr id="1909" name="Group 1908">
          <a:extLst>
            <a:ext uri="{FF2B5EF4-FFF2-40B4-BE49-F238E27FC236}">
              <a16:creationId xmlns:a16="http://schemas.microsoft.com/office/drawing/2014/main" id="{03F18B63-23BA-4F8D-9F2C-A6960A5086C2}"/>
            </a:ext>
          </a:extLst>
        </xdr:cNvPr>
        <xdr:cNvGrpSpPr/>
      </xdr:nvGrpSpPr>
      <xdr:grpSpPr>
        <a:xfrm>
          <a:off x="6355080" y="294455850"/>
          <a:ext cx="342900" cy="390556"/>
          <a:chOff x="6393180" y="135504780"/>
          <a:chExt cx="350520" cy="390556"/>
        </a:xfrm>
      </xdr:grpSpPr>
      <xdr:sp macro="" textlink="">
        <xdr:nvSpPr>
          <xdr:cNvPr id="1911" name="Rectangle: Rounded Corners 1910">
            <a:extLst>
              <a:ext uri="{FF2B5EF4-FFF2-40B4-BE49-F238E27FC236}">
                <a16:creationId xmlns:a16="http://schemas.microsoft.com/office/drawing/2014/main" id="{9EECB150-0CCF-4CB2-9D0C-D1F3E3B8EC01}"/>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2" name="Rectangle 1911">
            <a:extLst>
              <a:ext uri="{FF2B5EF4-FFF2-40B4-BE49-F238E27FC236}">
                <a16:creationId xmlns:a16="http://schemas.microsoft.com/office/drawing/2014/main" id="{50E40FE7-C542-484A-B226-17C62FF9F23B}"/>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9</xdr:row>
      <xdr:rowOff>15693</xdr:rowOff>
    </xdr:from>
    <xdr:to>
      <xdr:col>12</xdr:col>
      <xdr:colOff>164522</xdr:colOff>
      <xdr:row>10</xdr:row>
      <xdr:rowOff>4590</xdr:rowOff>
    </xdr:to>
    <xdr:grpSp>
      <xdr:nvGrpSpPr>
        <xdr:cNvPr id="1913" name="Group 1912">
          <a:extLst>
            <a:ext uri="{FF2B5EF4-FFF2-40B4-BE49-F238E27FC236}">
              <a16:creationId xmlns:a16="http://schemas.microsoft.com/office/drawing/2014/main" id="{659D9B49-C720-4877-8DCC-B7DD816B9285}"/>
            </a:ext>
          </a:extLst>
        </xdr:cNvPr>
        <xdr:cNvGrpSpPr/>
      </xdr:nvGrpSpPr>
      <xdr:grpSpPr>
        <a:xfrm>
          <a:off x="5693538" y="2271213"/>
          <a:ext cx="117404" cy="164157"/>
          <a:chOff x="6496416" y="135471422"/>
          <a:chExt cx="117279" cy="159032"/>
        </a:xfrm>
      </xdr:grpSpPr>
      <xdr:sp macro="" textlink="">
        <xdr:nvSpPr>
          <xdr:cNvPr id="1914" name="Rectangle: Rounded Corners 1913">
            <a:extLst>
              <a:ext uri="{FF2B5EF4-FFF2-40B4-BE49-F238E27FC236}">
                <a16:creationId xmlns:a16="http://schemas.microsoft.com/office/drawing/2014/main" id="{6BF86D10-1517-4627-86F3-00C6E762EA8F}"/>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5" name="Rectangle 1914">
            <a:extLst>
              <a:ext uri="{FF2B5EF4-FFF2-40B4-BE49-F238E27FC236}">
                <a16:creationId xmlns:a16="http://schemas.microsoft.com/office/drawing/2014/main" id="{64AB98CB-FBC1-4801-A933-E83CE84DDCBE}"/>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10</xdr:row>
      <xdr:rowOff>21488</xdr:rowOff>
    </xdr:from>
    <xdr:to>
      <xdr:col>12</xdr:col>
      <xdr:colOff>164522</xdr:colOff>
      <xdr:row>10</xdr:row>
      <xdr:rowOff>184225</xdr:rowOff>
    </xdr:to>
    <xdr:grpSp>
      <xdr:nvGrpSpPr>
        <xdr:cNvPr id="1916" name="Group 1915">
          <a:extLst>
            <a:ext uri="{FF2B5EF4-FFF2-40B4-BE49-F238E27FC236}">
              <a16:creationId xmlns:a16="http://schemas.microsoft.com/office/drawing/2014/main" id="{92339BE1-DEDA-4C9A-88D5-89D74780ED76}"/>
            </a:ext>
          </a:extLst>
        </xdr:cNvPr>
        <xdr:cNvGrpSpPr/>
      </xdr:nvGrpSpPr>
      <xdr:grpSpPr>
        <a:xfrm>
          <a:off x="5693538" y="2452268"/>
          <a:ext cx="117404" cy="162737"/>
          <a:chOff x="6496416" y="135471422"/>
          <a:chExt cx="117279" cy="159032"/>
        </a:xfrm>
      </xdr:grpSpPr>
      <xdr:sp macro="" textlink="">
        <xdr:nvSpPr>
          <xdr:cNvPr id="1917" name="Rectangle: Rounded Corners 1916">
            <a:extLst>
              <a:ext uri="{FF2B5EF4-FFF2-40B4-BE49-F238E27FC236}">
                <a16:creationId xmlns:a16="http://schemas.microsoft.com/office/drawing/2014/main" id="{3CCA67BC-D801-4181-9097-AB8CF4B2D81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9" name="Rectangle 1918">
            <a:extLst>
              <a:ext uri="{FF2B5EF4-FFF2-40B4-BE49-F238E27FC236}">
                <a16:creationId xmlns:a16="http://schemas.microsoft.com/office/drawing/2014/main" id="{3C84D9D6-DFEF-48B6-98AC-D29BB7280925}"/>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11</xdr:row>
      <xdr:rowOff>4104</xdr:rowOff>
    </xdr:from>
    <xdr:to>
      <xdr:col>12</xdr:col>
      <xdr:colOff>164522</xdr:colOff>
      <xdr:row>11</xdr:row>
      <xdr:rowOff>166841</xdr:rowOff>
    </xdr:to>
    <xdr:grpSp>
      <xdr:nvGrpSpPr>
        <xdr:cNvPr id="1920" name="Group 1919">
          <a:extLst>
            <a:ext uri="{FF2B5EF4-FFF2-40B4-BE49-F238E27FC236}">
              <a16:creationId xmlns:a16="http://schemas.microsoft.com/office/drawing/2014/main" id="{EBF65C68-B677-474E-BEC6-E9279E67ED55}"/>
            </a:ext>
          </a:extLst>
        </xdr:cNvPr>
        <xdr:cNvGrpSpPr/>
      </xdr:nvGrpSpPr>
      <xdr:grpSpPr>
        <a:xfrm>
          <a:off x="5693538" y="2640624"/>
          <a:ext cx="117404" cy="162737"/>
          <a:chOff x="6496416" y="135471422"/>
          <a:chExt cx="117279" cy="159032"/>
        </a:xfrm>
      </xdr:grpSpPr>
      <xdr:sp macro="" textlink="">
        <xdr:nvSpPr>
          <xdr:cNvPr id="1922" name="Rectangle: Rounded Corners 1921">
            <a:extLst>
              <a:ext uri="{FF2B5EF4-FFF2-40B4-BE49-F238E27FC236}">
                <a16:creationId xmlns:a16="http://schemas.microsoft.com/office/drawing/2014/main" id="{9C7F8886-15C4-4AC8-B333-84738DD30474}"/>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23" name="Rectangle 1922">
            <a:extLst>
              <a:ext uri="{FF2B5EF4-FFF2-40B4-BE49-F238E27FC236}">
                <a16:creationId xmlns:a16="http://schemas.microsoft.com/office/drawing/2014/main" id="{7B2BB5AD-58D6-4CCE-8F25-4EF3556F5981}"/>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12</xdr:row>
      <xdr:rowOff>7001</xdr:rowOff>
    </xdr:from>
    <xdr:to>
      <xdr:col>12</xdr:col>
      <xdr:colOff>164522</xdr:colOff>
      <xdr:row>12</xdr:row>
      <xdr:rowOff>169738</xdr:rowOff>
    </xdr:to>
    <xdr:grpSp>
      <xdr:nvGrpSpPr>
        <xdr:cNvPr id="1924" name="Group 1923">
          <a:extLst>
            <a:ext uri="{FF2B5EF4-FFF2-40B4-BE49-F238E27FC236}">
              <a16:creationId xmlns:a16="http://schemas.microsoft.com/office/drawing/2014/main" id="{128BAFD0-A1CF-4671-8FD9-F90D6688A5F7}"/>
            </a:ext>
          </a:extLst>
        </xdr:cNvPr>
        <xdr:cNvGrpSpPr/>
      </xdr:nvGrpSpPr>
      <xdr:grpSpPr>
        <a:xfrm>
          <a:off x="5693538" y="2818781"/>
          <a:ext cx="117404" cy="162737"/>
          <a:chOff x="6496416" y="135471422"/>
          <a:chExt cx="117279" cy="159032"/>
        </a:xfrm>
      </xdr:grpSpPr>
      <xdr:sp macro="" textlink="">
        <xdr:nvSpPr>
          <xdr:cNvPr id="1925" name="Rectangle: Rounded Corners 1924">
            <a:extLst>
              <a:ext uri="{FF2B5EF4-FFF2-40B4-BE49-F238E27FC236}">
                <a16:creationId xmlns:a16="http://schemas.microsoft.com/office/drawing/2014/main" id="{F0DD4162-6870-4BE1-BFAB-DCA87A252126}"/>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26" name="Rectangle 1925">
            <a:extLst>
              <a:ext uri="{FF2B5EF4-FFF2-40B4-BE49-F238E27FC236}">
                <a16:creationId xmlns:a16="http://schemas.microsoft.com/office/drawing/2014/main" id="{FAF741D6-B37D-485B-A62F-DEC4EDD2F30B}"/>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20</xdr:row>
      <xdr:rowOff>7002</xdr:rowOff>
    </xdr:from>
    <xdr:to>
      <xdr:col>12</xdr:col>
      <xdr:colOff>164522</xdr:colOff>
      <xdr:row>20</xdr:row>
      <xdr:rowOff>169739</xdr:rowOff>
    </xdr:to>
    <xdr:grpSp>
      <xdr:nvGrpSpPr>
        <xdr:cNvPr id="1929" name="Group 1928">
          <a:extLst>
            <a:ext uri="{FF2B5EF4-FFF2-40B4-BE49-F238E27FC236}">
              <a16:creationId xmlns:a16="http://schemas.microsoft.com/office/drawing/2014/main" id="{78CFC3E0-285E-4D8B-A1DA-CB0867A3C663}"/>
            </a:ext>
          </a:extLst>
        </xdr:cNvPr>
        <xdr:cNvGrpSpPr/>
      </xdr:nvGrpSpPr>
      <xdr:grpSpPr>
        <a:xfrm>
          <a:off x="5693538" y="4220862"/>
          <a:ext cx="117404" cy="162737"/>
          <a:chOff x="6496416" y="135471422"/>
          <a:chExt cx="117279" cy="159032"/>
        </a:xfrm>
      </xdr:grpSpPr>
      <xdr:sp macro="" textlink="">
        <xdr:nvSpPr>
          <xdr:cNvPr id="1931" name="Rectangle: Rounded Corners 1930">
            <a:extLst>
              <a:ext uri="{FF2B5EF4-FFF2-40B4-BE49-F238E27FC236}">
                <a16:creationId xmlns:a16="http://schemas.microsoft.com/office/drawing/2014/main" id="{50E93F3B-976C-4AEA-8F87-8A1BAC2B017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33" name="Rectangle 1932">
            <a:extLst>
              <a:ext uri="{FF2B5EF4-FFF2-40B4-BE49-F238E27FC236}">
                <a16:creationId xmlns:a16="http://schemas.microsoft.com/office/drawing/2014/main" id="{C4E64F9C-753C-4FEB-ADFB-E21E8624DFFC}"/>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22</xdr:row>
      <xdr:rowOff>204021</xdr:rowOff>
    </xdr:from>
    <xdr:to>
      <xdr:col>12</xdr:col>
      <xdr:colOff>164522</xdr:colOff>
      <xdr:row>23</xdr:row>
      <xdr:rowOff>161047</xdr:rowOff>
    </xdr:to>
    <xdr:grpSp>
      <xdr:nvGrpSpPr>
        <xdr:cNvPr id="1934" name="Group 1933">
          <a:extLst>
            <a:ext uri="{FF2B5EF4-FFF2-40B4-BE49-F238E27FC236}">
              <a16:creationId xmlns:a16="http://schemas.microsoft.com/office/drawing/2014/main" id="{A23E774A-8D2F-45FA-9CBF-301F3F13D559}"/>
            </a:ext>
          </a:extLst>
        </xdr:cNvPr>
        <xdr:cNvGrpSpPr/>
      </xdr:nvGrpSpPr>
      <xdr:grpSpPr>
        <a:xfrm>
          <a:off x="5693538" y="4768401"/>
          <a:ext cx="117404" cy="162766"/>
          <a:chOff x="6496416" y="135471422"/>
          <a:chExt cx="117279" cy="159032"/>
        </a:xfrm>
      </xdr:grpSpPr>
      <xdr:sp macro="" textlink="">
        <xdr:nvSpPr>
          <xdr:cNvPr id="1939" name="Rectangle: Rounded Corners 1938">
            <a:extLst>
              <a:ext uri="{FF2B5EF4-FFF2-40B4-BE49-F238E27FC236}">
                <a16:creationId xmlns:a16="http://schemas.microsoft.com/office/drawing/2014/main" id="{09B8511B-64BE-496C-9556-20CBD28BD3E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0" name="Rectangle 1939">
            <a:extLst>
              <a:ext uri="{FF2B5EF4-FFF2-40B4-BE49-F238E27FC236}">
                <a16:creationId xmlns:a16="http://schemas.microsoft.com/office/drawing/2014/main" id="{F4739F74-800A-44EC-90FC-28BC53E9FBDD}"/>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28</xdr:row>
      <xdr:rowOff>4105</xdr:rowOff>
    </xdr:from>
    <xdr:to>
      <xdr:col>12</xdr:col>
      <xdr:colOff>164522</xdr:colOff>
      <xdr:row>28</xdr:row>
      <xdr:rowOff>166842</xdr:rowOff>
    </xdr:to>
    <xdr:grpSp>
      <xdr:nvGrpSpPr>
        <xdr:cNvPr id="1941" name="Group 1940">
          <a:extLst>
            <a:ext uri="{FF2B5EF4-FFF2-40B4-BE49-F238E27FC236}">
              <a16:creationId xmlns:a16="http://schemas.microsoft.com/office/drawing/2014/main" id="{31529F1D-5E3B-4A46-8DDB-FA45C0EED34A}"/>
            </a:ext>
          </a:extLst>
        </xdr:cNvPr>
        <xdr:cNvGrpSpPr/>
      </xdr:nvGrpSpPr>
      <xdr:grpSpPr>
        <a:xfrm>
          <a:off x="5693538" y="5650525"/>
          <a:ext cx="117404" cy="162737"/>
          <a:chOff x="6496416" y="135471422"/>
          <a:chExt cx="117279" cy="159032"/>
        </a:xfrm>
      </xdr:grpSpPr>
      <xdr:sp macro="" textlink="">
        <xdr:nvSpPr>
          <xdr:cNvPr id="1947" name="Rectangle: Rounded Corners 1946">
            <a:extLst>
              <a:ext uri="{FF2B5EF4-FFF2-40B4-BE49-F238E27FC236}">
                <a16:creationId xmlns:a16="http://schemas.microsoft.com/office/drawing/2014/main" id="{6C4858A7-A4FB-44C0-B887-1B137E97DC9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8" name="Rectangle 1947">
            <a:extLst>
              <a:ext uri="{FF2B5EF4-FFF2-40B4-BE49-F238E27FC236}">
                <a16:creationId xmlns:a16="http://schemas.microsoft.com/office/drawing/2014/main" id="{12AAD976-5349-490C-A5D8-DFA33336969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30</xdr:row>
      <xdr:rowOff>7003</xdr:rowOff>
    </xdr:from>
    <xdr:to>
      <xdr:col>12</xdr:col>
      <xdr:colOff>164522</xdr:colOff>
      <xdr:row>30</xdr:row>
      <xdr:rowOff>169740</xdr:rowOff>
    </xdr:to>
    <xdr:grpSp>
      <xdr:nvGrpSpPr>
        <xdr:cNvPr id="1950" name="Group 1949">
          <a:extLst>
            <a:ext uri="{FF2B5EF4-FFF2-40B4-BE49-F238E27FC236}">
              <a16:creationId xmlns:a16="http://schemas.microsoft.com/office/drawing/2014/main" id="{3CD59D34-0A6F-44DF-AFDB-CC516E6E2954}"/>
            </a:ext>
          </a:extLst>
        </xdr:cNvPr>
        <xdr:cNvGrpSpPr/>
      </xdr:nvGrpSpPr>
      <xdr:grpSpPr>
        <a:xfrm>
          <a:off x="5693538" y="6034423"/>
          <a:ext cx="117404" cy="162737"/>
          <a:chOff x="6496416" y="135471422"/>
          <a:chExt cx="117279" cy="159032"/>
        </a:xfrm>
      </xdr:grpSpPr>
      <xdr:sp macro="" textlink="">
        <xdr:nvSpPr>
          <xdr:cNvPr id="1951" name="Rectangle: Rounded Corners 1950">
            <a:extLst>
              <a:ext uri="{FF2B5EF4-FFF2-40B4-BE49-F238E27FC236}">
                <a16:creationId xmlns:a16="http://schemas.microsoft.com/office/drawing/2014/main" id="{601CFF55-E258-46B0-98B0-AACE7EA46399}"/>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52" name="Rectangle 1951">
            <a:extLst>
              <a:ext uri="{FF2B5EF4-FFF2-40B4-BE49-F238E27FC236}">
                <a16:creationId xmlns:a16="http://schemas.microsoft.com/office/drawing/2014/main" id="{AFE0F658-AC87-4796-B551-96F1B35FBA65}"/>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31</xdr:row>
      <xdr:rowOff>4105</xdr:rowOff>
    </xdr:from>
    <xdr:to>
      <xdr:col>12</xdr:col>
      <xdr:colOff>164522</xdr:colOff>
      <xdr:row>31</xdr:row>
      <xdr:rowOff>166842</xdr:rowOff>
    </xdr:to>
    <xdr:grpSp>
      <xdr:nvGrpSpPr>
        <xdr:cNvPr id="1953" name="Group 1952">
          <a:extLst>
            <a:ext uri="{FF2B5EF4-FFF2-40B4-BE49-F238E27FC236}">
              <a16:creationId xmlns:a16="http://schemas.microsoft.com/office/drawing/2014/main" id="{98BC2D69-DEA0-493A-B37E-64D27E433D38}"/>
            </a:ext>
          </a:extLst>
        </xdr:cNvPr>
        <xdr:cNvGrpSpPr/>
      </xdr:nvGrpSpPr>
      <xdr:grpSpPr>
        <a:xfrm>
          <a:off x="5693538" y="6206785"/>
          <a:ext cx="117404" cy="162737"/>
          <a:chOff x="6496416" y="135471422"/>
          <a:chExt cx="117279" cy="159032"/>
        </a:xfrm>
      </xdr:grpSpPr>
      <xdr:sp macro="" textlink="">
        <xdr:nvSpPr>
          <xdr:cNvPr id="1960" name="Rectangle: Rounded Corners 1959">
            <a:extLst>
              <a:ext uri="{FF2B5EF4-FFF2-40B4-BE49-F238E27FC236}">
                <a16:creationId xmlns:a16="http://schemas.microsoft.com/office/drawing/2014/main" id="{CB337192-888F-46F5-84C3-0D04B2E505BA}"/>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61" name="Rectangle 1960">
            <a:extLst>
              <a:ext uri="{FF2B5EF4-FFF2-40B4-BE49-F238E27FC236}">
                <a16:creationId xmlns:a16="http://schemas.microsoft.com/office/drawing/2014/main" id="{E2781ECF-0F37-4987-A841-3BCA46AD2AA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32</xdr:row>
      <xdr:rowOff>4104</xdr:rowOff>
    </xdr:from>
    <xdr:to>
      <xdr:col>12</xdr:col>
      <xdr:colOff>164522</xdr:colOff>
      <xdr:row>32</xdr:row>
      <xdr:rowOff>166841</xdr:rowOff>
    </xdr:to>
    <xdr:grpSp>
      <xdr:nvGrpSpPr>
        <xdr:cNvPr id="1963" name="Group 1962">
          <a:extLst>
            <a:ext uri="{FF2B5EF4-FFF2-40B4-BE49-F238E27FC236}">
              <a16:creationId xmlns:a16="http://schemas.microsoft.com/office/drawing/2014/main" id="{EFF3461C-82E9-4BBC-8DE1-7DD27B452BC1}"/>
            </a:ext>
          </a:extLst>
        </xdr:cNvPr>
        <xdr:cNvGrpSpPr/>
      </xdr:nvGrpSpPr>
      <xdr:grpSpPr>
        <a:xfrm>
          <a:off x="5693538" y="6382044"/>
          <a:ext cx="117404" cy="162737"/>
          <a:chOff x="6496416" y="135471422"/>
          <a:chExt cx="117279" cy="159032"/>
        </a:xfrm>
      </xdr:grpSpPr>
      <xdr:sp macro="" textlink="">
        <xdr:nvSpPr>
          <xdr:cNvPr id="1964" name="Rectangle: Rounded Corners 1963">
            <a:extLst>
              <a:ext uri="{FF2B5EF4-FFF2-40B4-BE49-F238E27FC236}">
                <a16:creationId xmlns:a16="http://schemas.microsoft.com/office/drawing/2014/main" id="{7B2DF81B-83A0-4EEE-876A-FD4BC9C39C9C}"/>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65" name="Rectangle 1964">
            <a:extLst>
              <a:ext uri="{FF2B5EF4-FFF2-40B4-BE49-F238E27FC236}">
                <a16:creationId xmlns:a16="http://schemas.microsoft.com/office/drawing/2014/main" id="{D25327A6-A25F-4320-A9F5-873E88CF895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33</xdr:row>
      <xdr:rowOff>1207</xdr:rowOff>
    </xdr:from>
    <xdr:to>
      <xdr:col>12</xdr:col>
      <xdr:colOff>164522</xdr:colOff>
      <xdr:row>33</xdr:row>
      <xdr:rowOff>163944</xdr:rowOff>
    </xdr:to>
    <xdr:grpSp>
      <xdr:nvGrpSpPr>
        <xdr:cNvPr id="1967" name="Group 1966">
          <a:extLst>
            <a:ext uri="{FF2B5EF4-FFF2-40B4-BE49-F238E27FC236}">
              <a16:creationId xmlns:a16="http://schemas.microsoft.com/office/drawing/2014/main" id="{D664289C-FF4B-4749-AD0B-52FDBC8E7B97}"/>
            </a:ext>
          </a:extLst>
        </xdr:cNvPr>
        <xdr:cNvGrpSpPr/>
      </xdr:nvGrpSpPr>
      <xdr:grpSpPr>
        <a:xfrm>
          <a:off x="5693538" y="6554407"/>
          <a:ext cx="117404" cy="162737"/>
          <a:chOff x="6496416" y="135471422"/>
          <a:chExt cx="117279" cy="159032"/>
        </a:xfrm>
      </xdr:grpSpPr>
      <xdr:sp macro="" textlink="">
        <xdr:nvSpPr>
          <xdr:cNvPr id="1968" name="Rectangle: Rounded Corners 1967">
            <a:extLst>
              <a:ext uri="{FF2B5EF4-FFF2-40B4-BE49-F238E27FC236}">
                <a16:creationId xmlns:a16="http://schemas.microsoft.com/office/drawing/2014/main" id="{3435BE71-F32D-41F5-83A5-CDD6562D839C}"/>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33" name="Rectangle 2032">
            <a:extLst>
              <a:ext uri="{FF2B5EF4-FFF2-40B4-BE49-F238E27FC236}">
                <a16:creationId xmlns:a16="http://schemas.microsoft.com/office/drawing/2014/main" id="{0ED8D97A-2067-42EE-B87D-6041C6BB0890}"/>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34</xdr:row>
      <xdr:rowOff>4105</xdr:rowOff>
    </xdr:from>
    <xdr:to>
      <xdr:col>12</xdr:col>
      <xdr:colOff>164522</xdr:colOff>
      <xdr:row>34</xdr:row>
      <xdr:rowOff>166842</xdr:rowOff>
    </xdr:to>
    <xdr:grpSp>
      <xdr:nvGrpSpPr>
        <xdr:cNvPr id="2034" name="Group 2033">
          <a:extLst>
            <a:ext uri="{FF2B5EF4-FFF2-40B4-BE49-F238E27FC236}">
              <a16:creationId xmlns:a16="http://schemas.microsoft.com/office/drawing/2014/main" id="{333C0399-1830-4CA8-A56C-A4140014F7D3}"/>
            </a:ext>
          </a:extLst>
        </xdr:cNvPr>
        <xdr:cNvGrpSpPr/>
      </xdr:nvGrpSpPr>
      <xdr:grpSpPr>
        <a:xfrm>
          <a:off x="5693538" y="6732565"/>
          <a:ext cx="117404" cy="162737"/>
          <a:chOff x="6496416" y="135471422"/>
          <a:chExt cx="117279" cy="159032"/>
        </a:xfrm>
      </xdr:grpSpPr>
      <xdr:sp macro="" textlink="">
        <xdr:nvSpPr>
          <xdr:cNvPr id="2035" name="Rectangle: Rounded Corners 2034">
            <a:extLst>
              <a:ext uri="{FF2B5EF4-FFF2-40B4-BE49-F238E27FC236}">
                <a16:creationId xmlns:a16="http://schemas.microsoft.com/office/drawing/2014/main" id="{20F27164-C277-4AFB-BC40-785E4129A0C2}"/>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36" name="Rectangle 2035">
            <a:extLst>
              <a:ext uri="{FF2B5EF4-FFF2-40B4-BE49-F238E27FC236}">
                <a16:creationId xmlns:a16="http://schemas.microsoft.com/office/drawing/2014/main" id="{996B4763-8890-4193-8AC2-199CEB5F14CF}"/>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36</xdr:row>
      <xdr:rowOff>7003</xdr:rowOff>
    </xdr:from>
    <xdr:to>
      <xdr:col>12</xdr:col>
      <xdr:colOff>164522</xdr:colOff>
      <xdr:row>36</xdr:row>
      <xdr:rowOff>169740</xdr:rowOff>
    </xdr:to>
    <xdr:grpSp>
      <xdr:nvGrpSpPr>
        <xdr:cNvPr id="2103" name="Group 2102">
          <a:extLst>
            <a:ext uri="{FF2B5EF4-FFF2-40B4-BE49-F238E27FC236}">
              <a16:creationId xmlns:a16="http://schemas.microsoft.com/office/drawing/2014/main" id="{E6A7FEFF-2ECE-468A-8729-1164E186C28D}"/>
            </a:ext>
          </a:extLst>
        </xdr:cNvPr>
        <xdr:cNvGrpSpPr/>
      </xdr:nvGrpSpPr>
      <xdr:grpSpPr>
        <a:xfrm>
          <a:off x="5693538" y="7085983"/>
          <a:ext cx="117404" cy="162737"/>
          <a:chOff x="6496416" y="135471422"/>
          <a:chExt cx="117279" cy="159032"/>
        </a:xfrm>
      </xdr:grpSpPr>
      <xdr:sp macro="" textlink="">
        <xdr:nvSpPr>
          <xdr:cNvPr id="2105" name="Rectangle: Rounded Corners 2104">
            <a:extLst>
              <a:ext uri="{FF2B5EF4-FFF2-40B4-BE49-F238E27FC236}">
                <a16:creationId xmlns:a16="http://schemas.microsoft.com/office/drawing/2014/main" id="{177FAD08-6E4C-4B3E-9E70-CF1168B9D8CA}"/>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06" name="Rectangle 2105">
            <a:extLst>
              <a:ext uri="{FF2B5EF4-FFF2-40B4-BE49-F238E27FC236}">
                <a16:creationId xmlns:a16="http://schemas.microsoft.com/office/drawing/2014/main" id="{2F602CA0-C42B-4366-B72E-FDAD14CB9BA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38</xdr:row>
      <xdr:rowOff>1208</xdr:rowOff>
    </xdr:from>
    <xdr:to>
      <xdr:col>12</xdr:col>
      <xdr:colOff>164522</xdr:colOff>
      <xdr:row>38</xdr:row>
      <xdr:rowOff>163945</xdr:rowOff>
    </xdr:to>
    <xdr:grpSp>
      <xdr:nvGrpSpPr>
        <xdr:cNvPr id="2107" name="Group 2106">
          <a:extLst>
            <a:ext uri="{FF2B5EF4-FFF2-40B4-BE49-F238E27FC236}">
              <a16:creationId xmlns:a16="http://schemas.microsoft.com/office/drawing/2014/main" id="{CAE53F5E-B4BA-4318-A33E-3332FCAC9936}"/>
            </a:ext>
          </a:extLst>
        </xdr:cNvPr>
        <xdr:cNvGrpSpPr/>
      </xdr:nvGrpSpPr>
      <xdr:grpSpPr>
        <a:xfrm>
          <a:off x="5693538" y="7430708"/>
          <a:ext cx="117404" cy="162737"/>
          <a:chOff x="6496416" y="135471422"/>
          <a:chExt cx="117279" cy="159032"/>
        </a:xfrm>
      </xdr:grpSpPr>
      <xdr:sp macro="" textlink="">
        <xdr:nvSpPr>
          <xdr:cNvPr id="2108" name="Rectangle: Rounded Corners 2107">
            <a:extLst>
              <a:ext uri="{FF2B5EF4-FFF2-40B4-BE49-F238E27FC236}">
                <a16:creationId xmlns:a16="http://schemas.microsoft.com/office/drawing/2014/main" id="{9557DB93-77A3-4B9B-B1B9-2E9D8903D120}"/>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09" name="Rectangle 2108">
            <a:extLst>
              <a:ext uri="{FF2B5EF4-FFF2-40B4-BE49-F238E27FC236}">
                <a16:creationId xmlns:a16="http://schemas.microsoft.com/office/drawing/2014/main" id="{70F24825-9BA7-4A3E-AA2F-EC9D45D42D37}"/>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40</xdr:row>
      <xdr:rowOff>7003</xdr:rowOff>
    </xdr:from>
    <xdr:to>
      <xdr:col>12</xdr:col>
      <xdr:colOff>164522</xdr:colOff>
      <xdr:row>40</xdr:row>
      <xdr:rowOff>169740</xdr:rowOff>
    </xdr:to>
    <xdr:grpSp>
      <xdr:nvGrpSpPr>
        <xdr:cNvPr id="2110" name="Group 2109">
          <a:extLst>
            <a:ext uri="{FF2B5EF4-FFF2-40B4-BE49-F238E27FC236}">
              <a16:creationId xmlns:a16="http://schemas.microsoft.com/office/drawing/2014/main" id="{5D5BD972-263F-41CB-B81E-4D8A86445486}"/>
            </a:ext>
          </a:extLst>
        </xdr:cNvPr>
        <xdr:cNvGrpSpPr/>
      </xdr:nvGrpSpPr>
      <xdr:grpSpPr>
        <a:xfrm>
          <a:off x="5693538" y="7787023"/>
          <a:ext cx="117404" cy="162737"/>
          <a:chOff x="6496416" y="135471422"/>
          <a:chExt cx="117279" cy="159032"/>
        </a:xfrm>
      </xdr:grpSpPr>
      <xdr:sp macro="" textlink="">
        <xdr:nvSpPr>
          <xdr:cNvPr id="2111" name="Rectangle: Rounded Corners 2110">
            <a:extLst>
              <a:ext uri="{FF2B5EF4-FFF2-40B4-BE49-F238E27FC236}">
                <a16:creationId xmlns:a16="http://schemas.microsoft.com/office/drawing/2014/main" id="{73680237-2948-4A59-AB6B-3DD6F8296ED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12" name="Rectangle 2111">
            <a:extLst>
              <a:ext uri="{FF2B5EF4-FFF2-40B4-BE49-F238E27FC236}">
                <a16:creationId xmlns:a16="http://schemas.microsoft.com/office/drawing/2014/main" id="{6E18A09D-A772-4C01-91FB-B4C1B6BF317B}"/>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xdr:col>
      <xdr:colOff>22860</xdr:colOff>
      <xdr:row>460</xdr:row>
      <xdr:rowOff>76200</xdr:rowOff>
    </xdr:from>
    <xdr:to>
      <xdr:col>13</xdr:col>
      <xdr:colOff>22860</xdr:colOff>
      <xdr:row>462</xdr:row>
      <xdr:rowOff>0</xdr:rowOff>
    </xdr:to>
    <xdr:sp macro="" textlink="">
      <xdr:nvSpPr>
        <xdr:cNvPr id="1607" name="You believe whatever serves your needs.">
          <a:extLst>
            <a:ext uri="{FF2B5EF4-FFF2-40B4-BE49-F238E27FC236}">
              <a16:creationId xmlns:a16="http://schemas.microsoft.com/office/drawing/2014/main" id="{5B85529C-C720-405F-84C3-B711178B528C}"/>
            </a:ext>
          </a:extLst>
        </xdr:cNvPr>
        <xdr:cNvSpPr txBox="1">
          <a:spLocks/>
        </xdr:cNvSpPr>
      </xdr:nvSpPr>
      <xdr:spPr>
        <a:xfrm>
          <a:off x="144780" y="93558360"/>
          <a:ext cx="59436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100" b="0"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Politics mainly addresses conflict between how each other experience your social-needs.</a:t>
          </a:r>
          <a:endParaRPr lang="en-US" sz="1100" b="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xdr:colOff>
      <xdr:row>16</xdr:row>
      <xdr:rowOff>7620</xdr:rowOff>
    </xdr:from>
    <xdr:to>
      <xdr:col>27</xdr:col>
      <xdr:colOff>2</xdr:colOff>
      <xdr:row>23</xdr:row>
      <xdr:rowOff>7620</xdr:rowOff>
    </xdr:to>
    <xdr:grpSp>
      <xdr:nvGrpSpPr>
        <xdr:cNvPr id="2" name="Group 1" hidden="1">
          <a:extLst>
            <a:ext uri="{FF2B5EF4-FFF2-40B4-BE49-F238E27FC236}">
              <a16:creationId xmlns:a16="http://schemas.microsoft.com/office/drawing/2014/main" id="{DCFDD575-063D-4124-B63D-2C48D5FEF723}"/>
            </a:ext>
          </a:extLst>
        </xdr:cNvPr>
        <xdr:cNvGrpSpPr/>
      </xdr:nvGrpSpPr>
      <xdr:grpSpPr>
        <a:xfrm>
          <a:off x="6377941" y="3710940"/>
          <a:ext cx="6035041" cy="1760220"/>
          <a:chOff x="7787640" y="586740"/>
          <a:chExt cx="2983245" cy="922020"/>
        </a:xfrm>
      </xdr:grpSpPr>
      <xdr:sp macro="" textlink="">
        <xdr:nvSpPr>
          <xdr:cNvPr id="3" name="Speech Bubble: Rectangle with Corners Rounded 2">
            <a:extLst>
              <a:ext uri="{FF2B5EF4-FFF2-40B4-BE49-F238E27FC236}">
                <a16:creationId xmlns:a16="http://schemas.microsoft.com/office/drawing/2014/main" id="{B3B4AFAF-ABA7-4790-BA2E-108006D4EFF2}"/>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peech Bubble: Rectangle with Corners Rounded 3">
            <a:extLst>
              <a:ext uri="{FF2B5EF4-FFF2-40B4-BE49-F238E27FC236}">
                <a16:creationId xmlns:a16="http://schemas.microsoft.com/office/drawing/2014/main" id="{FF909D13-E73A-4F25-A468-A0901BAD875E}"/>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433091</xdr:colOff>
      <xdr:row>3</xdr:row>
      <xdr:rowOff>525460</xdr:rowOff>
    </xdr:from>
    <xdr:to>
      <xdr:col>26</xdr:col>
      <xdr:colOff>24997</xdr:colOff>
      <xdr:row>5</xdr:row>
      <xdr:rowOff>16263</xdr:rowOff>
    </xdr:to>
    <xdr:sp macro="" textlink="">
      <xdr:nvSpPr>
        <xdr:cNvPr id="5" name="Arrow: Left 4" hidden="1">
          <a:extLst>
            <a:ext uri="{FF2B5EF4-FFF2-40B4-BE49-F238E27FC236}">
              <a16:creationId xmlns:a16="http://schemas.microsoft.com/office/drawing/2014/main" id="{6A290D6F-2C0A-4240-89C2-B4A732965022}"/>
            </a:ext>
          </a:extLst>
        </xdr:cNvPr>
        <xdr:cNvSpPr>
          <a:spLocks noChangeAspect="1"/>
        </xdr:cNvSpPr>
      </xdr:nvSpPr>
      <xdr:spPr>
        <a:xfrm rot="4020000">
          <a:off x="11791722" y="1320729"/>
          <a:ext cx="191843" cy="94826"/>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110067</xdr:colOff>
      <xdr:row>39</xdr:row>
      <xdr:rowOff>8467</xdr:rowOff>
    </xdr:from>
    <xdr:to>
      <xdr:col>27</xdr:col>
      <xdr:colOff>8311</xdr:colOff>
      <xdr:row>45</xdr:row>
      <xdr:rowOff>2502</xdr:rowOff>
    </xdr:to>
    <xdr:pic>
      <xdr:nvPicPr>
        <xdr:cNvPr id="6" name="Picture 5" hidden="1">
          <a:extLst>
            <a:ext uri="{FF2B5EF4-FFF2-40B4-BE49-F238E27FC236}">
              <a16:creationId xmlns:a16="http://schemas.microsoft.com/office/drawing/2014/main" id="{96EFC4BB-B214-4D4C-ADD1-1ED396CE8D5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6373707" y="9525847"/>
          <a:ext cx="6047584" cy="1502795"/>
        </a:xfrm>
        <a:prstGeom prst="rect">
          <a:avLst/>
        </a:prstGeom>
      </xdr:spPr>
    </xdr:pic>
    <xdr:clientData/>
  </xdr:twoCellAnchor>
  <xdr:twoCellAnchor editAs="oneCell">
    <xdr:from>
      <xdr:col>25</xdr:col>
      <xdr:colOff>249456</xdr:colOff>
      <xdr:row>0</xdr:row>
      <xdr:rowOff>162827</xdr:rowOff>
    </xdr:from>
    <xdr:to>
      <xdr:col>26</xdr:col>
      <xdr:colOff>439254</xdr:colOff>
      <xdr:row>2</xdr:row>
      <xdr:rowOff>79943</xdr:rowOff>
    </xdr:to>
    <xdr:pic>
      <xdr:nvPicPr>
        <xdr:cNvPr id="7" name="Picture 6">
          <a:hlinkClick xmlns:r="http://schemas.openxmlformats.org/officeDocument/2006/relationships" r:id="rId2" tooltip="to About page at Value Relating"/>
          <a:extLst>
            <a:ext uri="{FF2B5EF4-FFF2-40B4-BE49-F238E27FC236}">
              <a16:creationId xmlns:a16="http://schemas.microsoft.com/office/drawing/2014/main" id="{040EE670-1BBC-42FF-B831-3C5B3462B8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6596" y="162827"/>
          <a:ext cx="692718" cy="679116"/>
        </a:xfrm>
        <a:prstGeom prst="rect">
          <a:avLst/>
        </a:prstGeom>
        <a:effectLst>
          <a:outerShdw blurRad="63500" sx="102000" sy="102000" algn="ctr" rotWithShape="0">
            <a:prstClr val="black">
              <a:alpha val="40000"/>
            </a:prstClr>
          </a:outerShdw>
          <a:softEdge rad="31750"/>
        </a:effectLst>
      </xdr:spPr>
    </xdr:pic>
    <xdr:clientData/>
  </xdr:twoCellAnchor>
  <xdr:twoCellAnchor>
    <xdr:from>
      <xdr:col>0</xdr:col>
      <xdr:colOff>0</xdr:colOff>
      <xdr:row>71</xdr:row>
      <xdr:rowOff>378322</xdr:rowOff>
    </xdr:from>
    <xdr:to>
      <xdr:col>0</xdr:col>
      <xdr:colOff>0</xdr:colOff>
      <xdr:row>79</xdr:row>
      <xdr:rowOff>152396</xdr:rowOff>
    </xdr:to>
    <xdr:sp macro="" textlink="">
      <xdr:nvSpPr>
        <xdr:cNvPr id="8" name="TextBox 7">
          <a:extLst>
            <a:ext uri="{FF2B5EF4-FFF2-40B4-BE49-F238E27FC236}">
              <a16:creationId xmlns:a16="http://schemas.microsoft.com/office/drawing/2014/main" id="{1D42FB82-7F73-4560-9F39-6E2E95DC2F0A}"/>
            </a:ext>
          </a:extLst>
        </xdr:cNvPr>
        <xdr:cNvSpPr txBox="1"/>
      </xdr:nvSpPr>
      <xdr:spPr>
        <a:xfrm>
          <a:off x="0" y="17355682"/>
          <a:ext cx="0" cy="1381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2D143C"/>
              </a:solidFill>
              <a:effectLst/>
              <a:latin typeface="Arial" panose="020B0604020202020204" pitchFamily="34" charset="0"/>
              <a:ea typeface="+mn-ea"/>
              <a:cs typeface="Arial" panose="020B0604020202020204" pitchFamily="34" charset="0"/>
            </a:rPr>
            <a:t>How do you</a:t>
          </a:r>
          <a:r>
            <a:rPr lang="en-US" sz="1400" b="1" baseline="0">
              <a:solidFill>
                <a:srgbClr val="2D143C"/>
              </a:solidFill>
              <a:effectLst/>
              <a:latin typeface="Arial" panose="020B0604020202020204" pitchFamily="34" charset="0"/>
              <a:ea typeface="+mn-ea"/>
              <a:cs typeface="Arial" panose="020B0604020202020204" pitchFamily="34" charset="0"/>
            </a:rPr>
            <a:t> answer if checked for sneezing in public?</a:t>
          </a:r>
          <a:endParaRPr lang="en-US" sz="1400" b="1">
            <a:solidFill>
              <a:srgbClr val="2D143C"/>
            </a:solidFill>
            <a:latin typeface="Arial" panose="020B0604020202020204" pitchFamily="34" charset="0"/>
            <a:cs typeface="Arial" panose="020B0604020202020204" pitchFamily="34" charset="0"/>
          </a:endParaRPr>
        </a:p>
      </xdr:txBody>
    </xdr:sp>
    <xdr:clientData/>
  </xdr:twoCellAnchor>
  <xdr:twoCellAnchor>
    <xdr:from>
      <xdr:col>1</xdr:col>
      <xdr:colOff>83149</xdr:colOff>
      <xdr:row>37</xdr:row>
      <xdr:rowOff>58016</xdr:rowOff>
    </xdr:from>
    <xdr:to>
      <xdr:col>12</xdr:col>
      <xdr:colOff>494629</xdr:colOff>
      <xdr:row>70</xdr:row>
      <xdr:rowOff>83820</xdr:rowOff>
    </xdr:to>
    <xdr:sp macro="" textlink="">
      <xdr:nvSpPr>
        <xdr:cNvPr id="9" name="TextBox 8">
          <a:extLst>
            <a:ext uri="{FF2B5EF4-FFF2-40B4-BE49-F238E27FC236}">
              <a16:creationId xmlns:a16="http://schemas.microsoft.com/office/drawing/2014/main" id="{20F89F8E-23BC-4EE3-8FFC-8E4E7A24FE3F}"/>
            </a:ext>
          </a:extLst>
        </xdr:cNvPr>
        <xdr:cNvSpPr txBox="1"/>
      </xdr:nvSpPr>
      <xdr:spPr>
        <a:xfrm>
          <a:off x="197449" y="9209636"/>
          <a:ext cx="5943600" cy="7561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900"/>
            </a:spcAft>
          </a:pPr>
          <a:r>
            <a:rPr lang="en-US" sz="1600" b="1">
              <a:solidFill>
                <a:srgbClr val="2D143C"/>
              </a:solidFill>
              <a:effectLst/>
              <a:latin typeface="Arial Black" panose="020B0A04020102020204" pitchFamily="34" charset="0"/>
              <a:ea typeface="Tahoma" panose="020B0604030504040204" pitchFamily="34" charset="0"/>
              <a:cs typeface="Tahoma" panose="020B0604030504040204" pitchFamily="34" charset="0"/>
            </a:rPr>
            <a:t>Evalute</a:t>
          </a:r>
          <a:r>
            <a:rPr lang="en-US" sz="1600" b="1" baseline="0">
              <a:solidFill>
                <a:srgbClr val="2D143C"/>
              </a:solidFill>
              <a:effectLst/>
              <a:latin typeface="Arial Black" panose="020B0A04020102020204" pitchFamily="34" charset="0"/>
              <a:ea typeface="Tahoma" panose="020B0604030504040204" pitchFamily="34" charset="0"/>
              <a:cs typeface="Tahoma" panose="020B0604030504040204" pitchFamily="34" charset="0"/>
            </a:rPr>
            <a:t> your own messaging</a:t>
          </a:r>
        </a:p>
        <a:p>
          <a:pPr algn="l">
            <a:spcAft>
              <a:spcPts val="9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You naturally start your campaign appealing to partisan support. After growing your base during the primaries, you enter the general election trying to appeal to general voters less ideologically inclined.</a:t>
          </a:r>
        </a:p>
        <a:p>
          <a:pPr algn="l">
            <a:spcAft>
              <a:spcPts val="9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Conventional wisdom asks you to shift to the center.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says, "Not so fast." Whether you are in a tossup race or the polls suggest a safe outcome, general voters tend to respond better to integrity than to compromise. Win voters by being more responsive to voter needs than your opponent.</a:t>
          </a:r>
        </a:p>
        <a:p>
          <a:pPr algn="l">
            <a:spcAft>
              <a:spcPts val="900"/>
            </a:spcAft>
          </a:pP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distinguishes between needs you cannot change and what publicly can be done about those needs. You can gain </a:t>
          </a:r>
          <a:r>
            <a:rPr lang="en-US" sz="1200" b="0" i="1" baseline="0">
              <a:solidFill>
                <a:srgbClr val="2D143C"/>
              </a:solidFill>
              <a:latin typeface="Tahoma" panose="020B0604030504040204" pitchFamily="34" charset="0"/>
              <a:ea typeface="Tahoma" panose="020B0604030504040204" pitchFamily="34" charset="0"/>
              <a:cs typeface="Tahoma" panose="020B0604030504040204" pitchFamily="34" charset="0"/>
            </a:rPr>
            <a:t>competitive advantage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over your opponent or opponents by </a:t>
          </a:r>
        </a:p>
        <a:p>
          <a:pPr algn="l">
            <a:spcAft>
              <a:spcPts val="9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1) never challenging a politically expressed need, </a:t>
          </a:r>
        </a:p>
        <a:p>
          <a:pPr algn="l">
            <a:spcAft>
              <a:spcPts val="9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2) affirming the need itself without rushing to judgment what can be done about it, and</a:t>
          </a:r>
        </a:p>
        <a:p>
          <a:pPr algn="l">
            <a:spcAft>
              <a:spcPts val="9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3) asserting how your values can serve those needs while you show yourself listening to how your constituents across the politica spectrum experiences those politicized needs.</a:t>
          </a:r>
        </a:p>
        <a:p>
          <a:r>
            <a:rPr lang="en-US" sz="1100" b="0" baseline="0">
              <a:solidFill>
                <a:srgbClr val="00823C"/>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can help you identify where conventional arguing traps each side into guarded myopia that typically alienates general voters. Then help you name the likely needs prioritized on each side. After affirming their prioritized need, you segue to the legitimacy of your own prioritized needs. </a:t>
          </a:r>
        </a:p>
        <a:p>
          <a:pPr marL="228600" indent="-228600" algn="l">
            <a:spcBef>
              <a:spcPts val="1200"/>
            </a:spcBef>
            <a:buFont typeface="+mj-lt"/>
            <a:buAutoNum type="arabicPeriod"/>
          </a:pP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You remain anchored to your political base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You demonstrate the value of your political convictions with the integrity of empathizing with opposing views.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gives you the tools to empathize with your constituency's diverse needs. </a:t>
          </a:r>
          <a:r>
            <a:rPr lang="en-US" sz="1100" b="1" baseline="0">
              <a:solidFill>
                <a:srgbClr val="00823C"/>
              </a:solidFill>
              <a:latin typeface="Tahoma" panose="020B0604030504040204" pitchFamily="34" charset="0"/>
              <a:ea typeface="Tahoma" panose="020B0604030504040204" pitchFamily="34" charset="0"/>
              <a:cs typeface="Tahoma" panose="020B0604030504040204" pitchFamily="34" charset="0"/>
            </a:rPr>
            <a:t>Value</a:t>
          </a: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1" baseline="0">
              <a:solidFill>
                <a:srgbClr val="7030A0"/>
              </a:solidFill>
              <a:latin typeface="Tahoma" panose="020B0604030504040204" pitchFamily="34" charset="0"/>
              <a:ea typeface="Tahoma" panose="020B0604030504040204" pitchFamily="34" charset="0"/>
              <a:cs typeface="Tahoma" panose="020B0604030504040204" pitchFamily="34" charset="0"/>
            </a:rPr>
            <a:t>Relating</a:t>
          </a: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can help you apply this to your specific messaging needs.</a:t>
          </a:r>
        </a:p>
        <a:p>
          <a:pPr marL="228600" indent="-228600" algn="l">
            <a:spcBef>
              <a:spcPts val="1200"/>
            </a:spcBef>
            <a:buFont typeface="+mj-lt"/>
            <a:buAutoNum type="arabicPeriod"/>
          </a:pP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Affirm the needs behind each political position</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helps you distinguish between inflexibe needs and what flexible policies should do about them. </a:t>
          </a:r>
          <a:r>
            <a:rPr lang="en-US" sz="1100" b="0" baseline="0">
              <a:solidFill>
                <a:srgbClr val="00823C"/>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can help you shape your messaging to affirm diverse needs.</a:t>
          </a:r>
        </a:p>
        <a:p>
          <a:pPr marL="228600" marR="0" lvl="0" indent="-228600" algn="l" defTabSz="914400" eaLnBrk="1" fontAlgn="auto" latinLnBrk="0" hangingPunct="1">
            <a:lnSpc>
              <a:spcPct val="100000"/>
            </a:lnSpc>
            <a:spcBef>
              <a:spcPts val="1200"/>
            </a:spcBef>
            <a:spcAft>
              <a:spcPts val="0"/>
            </a:spcAft>
            <a:buClrTx/>
            <a:buSzTx/>
            <a:buFont typeface="+mj-lt"/>
            <a:buAutoNum type="arabicPeriod"/>
            <a:tabLst/>
            <a:defRPr/>
          </a:pPr>
          <a:r>
            <a:rPr lang="en-US" sz="1200" b="1" baseline="0">
              <a:solidFill>
                <a:srgbClr val="2D143C"/>
              </a:solidFill>
              <a:latin typeface="Tahoma" panose="020B0604030504040204" pitchFamily="34" charset="0"/>
              <a:ea typeface="Tahoma" panose="020B0604030504040204" pitchFamily="34" charset="0"/>
              <a:cs typeface="Tahoma" panose="020B0604030504040204" pitchFamily="34" charset="0"/>
            </a:rPr>
            <a:t>Assert your response to these needs from your political values</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You champion public policies reflecting your ideological convictions.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opens your eyes to see how your approach affects others. </a:t>
          </a:r>
          <a:r>
            <a:rPr lang="en-US" sz="1100" b="0" baseline="0">
              <a:solidFill>
                <a:srgbClr val="00823C"/>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can help guide your messaging to champion your priorities while respecting the alternative priorities of others.</a:t>
          </a:r>
        </a:p>
        <a:p>
          <a:pPr marL="0" marR="0" lvl="0" indent="0" algn="l" defTabSz="914400" eaLnBrk="1" fontAlgn="auto" latinLnBrk="0" hangingPunct="1">
            <a:lnSpc>
              <a:spcPct val="100000"/>
            </a:lnSpc>
            <a:spcBef>
              <a:spcPts val="1200"/>
            </a:spcBef>
            <a:spcAft>
              <a:spcPts val="0"/>
            </a:spcAft>
            <a:buClrTx/>
            <a:buSzTx/>
            <a:buFontTx/>
            <a:buNone/>
            <a:tabLst/>
            <a:defRPr/>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How can </a:t>
          </a:r>
          <a:r>
            <a:rPr lang="en-US" sz="1100" b="0" baseline="0">
              <a:solidFill>
                <a:srgbClr val="00823C"/>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help improve your messaging? </a:t>
          </a:r>
        </a:p>
      </xdr:txBody>
    </xdr:sp>
    <xdr:clientData/>
  </xdr:twoCellAnchor>
  <xdr:twoCellAnchor>
    <xdr:from>
      <xdr:col>88</xdr:col>
      <xdr:colOff>364123</xdr:colOff>
      <xdr:row>23</xdr:row>
      <xdr:rowOff>133685</xdr:rowOff>
    </xdr:from>
    <xdr:to>
      <xdr:col>98</xdr:col>
      <xdr:colOff>305402</xdr:colOff>
      <xdr:row>33</xdr:row>
      <xdr:rowOff>65506</xdr:rowOff>
    </xdr:to>
    <xdr:sp macro="" textlink="">
      <xdr:nvSpPr>
        <xdr:cNvPr id="90" name="TextBox 89">
          <a:extLst>
            <a:ext uri="{FF2B5EF4-FFF2-40B4-BE49-F238E27FC236}">
              <a16:creationId xmlns:a16="http://schemas.microsoft.com/office/drawing/2014/main" id="{BBD8BCCD-7B59-47FF-BFAC-B1B23B7C3EB4}"/>
            </a:ext>
          </a:extLst>
        </xdr:cNvPr>
        <xdr:cNvSpPr txBox="1"/>
      </xdr:nvSpPr>
      <xdr:spPr>
        <a:xfrm>
          <a:off x="36355923" y="5670885"/>
          <a:ext cx="6037279" cy="2471821"/>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Big bold idea</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Take a stand with us against politics-as-usual. Your vote is not a commodity to be bought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and sold with manipulative ads or other commercial tactics. Do they really assume they can get to you without talking to you personally? </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Join us in turning the tables on their objectification of you. We take you to the candidate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confront their divisive politics with the compelling vision of Harmony Politics. Instead of them trying to reach you with generalizations that don't fit, you reach them with the spedific truth of your politically impacted needs. </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First, you give them a satisfying taste of Harmony Politics. Free to all candidates, to all pundits, to all political influencers. Hook them with love, free love.</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Then you add a little more. You offer the truth they require to create some competitive advantage over their competitors. For a price, of course. </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27805</xdr:colOff>
      <xdr:row>272</xdr:row>
      <xdr:rowOff>54307</xdr:rowOff>
    </xdr:from>
    <xdr:to>
      <xdr:col>12</xdr:col>
      <xdr:colOff>470717</xdr:colOff>
      <xdr:row>275</xdr:row>
      <xdr:rowOff>79072</xdr:rowOff>
    </xdr:to>
    <xdr:sp macro="" textlink="">
      <xdr:nvSpPr>
        <xdr:cNvPr id="100" name="TextBox 99">
          <a:hlinkClick xmlns:r="http://schemas.openxmlformats.org/officeDocument/2006/relationships" r:id="rId4" tooltip="go to Value Relating website"/>
          <a:extLst>
            <a:ext uri="{FF2B5EF4-FFF2-40B4-BE49-F238E27FC236}">
              <a16:creationId xmlns:a16="http://schemas.microsoft.com/office/drawing/2014/main" id="{025613FA-3ABD-4288-B93F-FF6DFE2D1970}"/>
            </a:ext>
          </a:extLst>
        </xdr:cNvPr>
        <xdr:cNvSpPr txBox="1"/>
      </xdr:nvSpPr>
      <xdr:spPr>
        <a:xfrm>
          <a:off x="138930" y="57878995"/>
          <a:ext cx="5943600" cy="548640"/>
        </a:xfrm>
        <a:prstGeom prst="rect">
          <a:avLst/>
        </a:prstGeom>
        <a:gradFill flip="none" rotWithShape="1">
          <a:gsLst>
            <a:gs pos="35000">
              <a:srgbClr val="E1FFEB"/>
            </a:gs>
            <a:gs pos="0">
              <a:srgbClr val="E1FFEB"/>
            </a:gs>
            <a:gs pos="75000">
              <a:srgbClr val="64FFA5">
                <a:shade val="67500"/>
                <a:satMod val="115000"/>
              </a:srgbClr>
            </a:gs>
            <a:gs pos="100000">
              <a:srgbClr val="64FFA5">
                <a:shade val="100000"/>
                <a:satMod val="115000"/>
              </a:srgbClr>
            </a:gs>
          </a:gsLst>
          <a:path path="circle">
            <a:fillToRect l="50000" t="50000" r="50000" b="50000"/>
          </a:path>
          <a:tileRect/>
        </a:gradFill>
        <a:ln w="12700" cmpd="sng">
          <a:solidFill>
            <a:srgbClr val="A0FFCD"/>
          </a:solidFill>
        </a:ln>
        <a:effectLst>
          <a:glow rad="25400">
            <a:srgbClr val="E1FFEB"/>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ln>
                <a:solidFill>
                  <a:srgbClr val="004623"/>
                </a:solidFill>
              </a:ln>
              <a:solidFill>
                <a:srgbClr val="00C864"/>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Value</a:t>
          </a:r>
          <a:r>
            <a:rPr lang="en-US" sz="2000" b="1">
              <a:solidFill>
                <a:srgbClr val="2D143C"/>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 </a:t>
          </a:r>
          <a:r>
            <a:rPr lang="en-US" sz="2000" b="1">
              <a:ln>
                <a:solidFill>
                  <a:srgbClr val="2D143C"/>
                </a:solidFill>
              </a:ln>
              <a:solidFill>
                <a:srgbClr val="7030A0"/>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Relating</a:t>
          </a:r>
        </a:p>
        <a:p>
          <a:pPr algn="ctr"/>
          <a:r>
            <a:rPr lang="en-US" sz="1000" b="1" spc="-2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rPr>
            <a:t>solving problems by resolving</a:t>
          </a:r>
          <a:r>
            <a:rPr lang="en-US" sz="1000" b="1" spc="-20" baseline="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rPr>
            <a:t> needs</a:t>
          </a:r>
          <a:endParaRPr lang="en-US" sz="1050" b="1" spc="-2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endParaRPr>
        </a:p>
      </xdr:txBody>
    </xdr:sp>
    <xdr:clientData/>
  </xdr:twoCellAnchor>
  <xdr:twoCellAnchor>
    <xdr:from>
      <xdr:col>15</xdr:col>
      <xdr:colOff>245112</xdr:colOff>
      <xdr:row>18</xdr:row>
      <xdr:rowOff>60272</xdr:rowOff>
    </xdr:from>
    <xdr:to>
      <xdr:col>26</xdr:col>
      <xdr:colOff>401053</xdr:colOff>
      <xdr:row>21</xdr:row>
      <xdr:rowOff>221294</xdr:rowOff>
    </xdr:to>
    <xdr:grpSp>
      <xdr:nvGrpSpPr>
        <xdr:cNvPr id="148" name="Group 147">
          <a:extLst>
            <a:ext uri="{FF2B5EF4-FFF2-40B4-BE49-F238E27FC236}">
              <a16:creationId xmlns:a16="http://schemas.microsoft.com/office/drawing/2014/main" id="{0A1DA58F-A2D2-4C82-8EBA-55D8C78D3459}"/>
            </a:ext>
          </a:extLst>
        </xdr:cNvPr>
        <xdr:cNvGrpSpPr/>
      </xdr:nvGrpSpPr>
      <xdr:grpSpPr>
        <a:xfrm>
          <a:off x="6623052" y="4266512"/>
          <a:ext cx="5688061" cy="915402"/>
          <a:chOff x="3455252" y="15477668"/>
          <a:chExt cx="5162332" cy="921225"/>
        </a:xfrm>
      </xdr:grpSpPr>
      <xdr:sp macro="" textlink="">
        <xdr:nvSpPr>
          <xdr:cNvPr id="149" name="Rectangle: Rounded Corners 148">
            <a:extLst>
              <a:ext uri="{FF2B5EF4-FFF2-40B4-BE49-F238E27FC236}">
                <a16:creationId xmlns:a16="http://schemas.microsoft.com/office/drawing/2014/main" id="{F5BCC101-4C47-451E-B2D6-4E0A52516DA3}"/>
              </a:ext>
            </a:extLst>
          </xdr:cNvPr>
          <xdr:cNvSpPr/>
        </xdr:nvSpPr>
        <xdr:spPr>
          <a:xfrm>
            <a:off x="3455252" y="15477668"/>
            <a:ext cx="5162332" cy="921225"/>
          </a:xfrm>
          <a:prstGeom prst="roundRect">
            <a:avLst>
              <a:gd name="adj" fmla="val 22515"/>
            </a:avLst>
          </a:prstGeom>
          <a:solidFill>
            <a:srgbClr val="004623"/>
          </a:solidFill>
          <a:ln w="9525" cmpd="sng">
            <a:solidFill>
              <a:schemeClr val="lt1">
                <a:shade val="50000"/>
              </a:schemeClr>
            </a:solidFill>
          </a:ln>
          <a:effectLst>
            <a:outerShdw blurRad="76200" dist="25400" algn="ctr" rotWithShape="0">
              <a:srgbClr val="00C864">
                <a:alpha val="7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31520" tIns="0" rIns="731520" bIns="0" rtlCol="0" anchor="ctr"/>
          <a:lstStyle/>
          <a:p>
            <a:pPr marL="0" indent="0" algn="ctr"/>
            <a:r>
              <a:rPr lang="en-US" sz="20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There is no greater revolution </a:t>
            </a:r>
            <a:r>
              <a:rPr lang="en-US" sz="20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than to revolve back to love.</a:t>
            </a:r>
          </a:p>
        </xdr:txBody>
      </xdr:sp>
      <xdr:sp macro="" textlink="">
        <xdr:nvSpPr>
          <xdr:cNvPr id="150" name="Heart 149">
            <a:extLst>
              <a:ext uri="{FF2B5EF4-FFF2-40B4-BE49-F238E27FC236}">
                <a16:creationId xmlns:a16="http://schemas.microsoft.com/office/drawing/2014/main" id="{D325C6FA-C655-4BE7-AC50-D3BD307A642B}"/>
              </a:ext>
            </a:extLst>
          </xdr:cNvPr>
          <xdr:cNvSpPr/>
        </xdr:nvSpPr>
        <xdr:spPr>
          <a:xfrm rot="21300000">
            <a:off x="3572097" y="15744843"/>
            <a:ext cx="581779" cy="460613"/>
          </a:xfrm>
          <a:prstGeom prst="heart">
            <a:avLst/>
          </a:prstGeom>
          <a:solidFill>
            <a:srgbClr val="FF0066"/>
          </a:solidFill>
          <a:ln>
            <a:solidFill>
              <a:srgbClr val="CC66FF"/>
            </a:solidFill>
          </a:ln>
          <a:effectLst>
            <a:outerShdw blurRad="50800" dist="25400" dir="81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1" name="Heart 150">
            <a:extLst>
              <a:ext uri="{FF2B5EF4-FFF2-40B4-BE49-F238E27FC236}">
                <a16:creationId xmlns:a16="http://schemas.microsoft.com/office/drawing/2014/main" id="{6BA1E86E-1660-4F71-8D6A-D336A505F701}"/>
              </a:ext>
            </a:extLst>
          </xdr:cNvPr>
          <xdr:cNvSpPr/>
        </xdr:nvSpPr>
        <xdr:spPr>
          <a:xfrm rot="300000">
            <a:off x="7939398" y="15754130"/>
            <a:ext cx="581779" cy="460613"/>
          </a:xfrm>
          <a:prstGeom prst="heart">
            <a:avLst/>
          </a:prstGeom>
          <a:solidFill>
            <a:srgbClr val="FF0066"/>
          </a:solidFill>
          <a:ln>
            <a:solidFill>
              <a:srgbClr val="CC66FF"/>
            </a:solidFill>
          </a:ln>
          <a:effectLst>
            <a:outerShdw blurRad="50800" dist="25400" dir="2700000" algn="tl"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112175</xdr:colOff>
      <xdr:row>5</xdr:row>
      <xdr:rowOff>100096</xdr:rowOff>
    </xdr:from>
    <xdr:to>
      <xdr:col>26</xdr:col>
      <xdr:colOff>502042</xdr:colOff>
      <xdr:row>13</xdr:row>
      <xdr:rowOff>150098</xdr:rowOff>
    </xdr:to>
    <xdr:grpSp>
      <xdr:nvGrpSpPr>
        <xdr:cNvPr id="196" name="Group 195">
          <a:extLst>
            <a:ext uri="{FF2B5EF4-FFF2-40B4-BE49-F238E27FC236}">
              <a16:creationId xmlns:a16="http://schemas.microsoft.com/office/drawing/2014/main" id="{34105B39-A076-4659-BA98-CFE72A5E8BB5}"/>
            </a:ext>
          </a:extLst>
        </xdr:cNvPr>
        <xdr:cNvGrpSpPr/>
      </xdr:nvGrpSpPr>
      <xdr:grpSpPr>
        <a:xfrm>
          <a:off x="6490115" y="1593616"/>
          <a:ext cx="5921987" cy="1657822"/>
          <a:chOff x="6240424" y="13067628"/>
          <a:chExt cx="5838712" cy="1675601"/>
        </a:xfrm>
      </xdr:grpSpPr>
      <xdr:sp macro="" textlink="">
        <xdr:nvSpPr>
          <xdr:cNvPr id="197" name="TextBox 196">
            <a:extLst>
              <a:ext uri="{FF2B5EF4-FFF2-40B4-BE49-F238E27FC236}">
                <a16:creationId xmlns:a16="http://schemas.microsoft.com/office/drawing/2014/main" id="{919B7B2B-E2C9-4D7D-A009-0E1BF80F7649}"/>
              </a:ext>
            </a:extLst>
          </xdr:cNvPr>
          <xdr:cNvSpPr txBox="1"/>
        </xdr:nvSpPr>
        <xdr:spPr>
          <a:xfrm>
            <a:off x="6244390" y="13067628"/>
            <a:ext cx="5744193" cy="245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700" b="0" spc="100" baseline="0">
                <a:ln>
                  <a:solidFill>
                    <a:srgbClr val="FF0066"/>
                  </a:solidFill>
                </a:ln>
                <a:solidFill>
                  <a:srgbClr val="C00000"/>
                </a:solidFill>
                <a:latin typeface="Tahoma" panose="020B0604030504040204" pitchFamily="34" charset="0"/>
                <a:ea typeface="Tahoma" panose="020B0604030504040204" pitchFamily="34" charset="0"/>
                <a:cs typeface="Tahoma" panose="020B0604030504040204" pitchFamily="34" charset="0"/>
              </a:rPr>
              <a:t>The competition that matters most is who loves more.</a:t>
            </a:r>
          </a:p>
        </xdr:txBody>
      </xdr:sp>
      <xdr:grpSp>
        <xdr:nvGrpSpPr>
          <xdr:cNvPr id="198" name="Group 197">
            <a:extLst>
              <a:ext uri="{FF2B5EF4-FFF2-40B4-BE49-F238E27FC236}">
                <a16:creationId xmlns:a16="http://schemas.microsoft.com/office/drawing/2014/main" id="{65D6DCA1-EDAC-41ED-9B81-7FB0F01D8028}"/>
              </a:ext>
            </a:extLst>
          </xdr:cNvPr>
          <xdr:cNvGrpSpPr/>
        </xdr:nvGrpSpPr>
        <xdr:grpSpPr>
          <a:xfrm>
            <a:off x="6269787" y="13280189"/>
            <a:ext cx="5692708" cy="1463040"/>
            <a:chOff x="6269787" y="13280189"/>
            <a:chExt cx="5692708" cy="1463040"/>
          </a:xfrm>
        </xdr:grpSpPr>
        <xdr:sp macro="" textlink="">
          <xdr:nvSpPr>
            <xdr:cNvPr id="205" name="TextBox 204">
              <a:extLst>
                <a:ext uri="{FF2B5EF4-FFF2-40B4-BE49-F238E27FC236}">
                  <a16:creationId xmlns:a16="http://schemas.microsoft.com/office/drawing/2014/main" id="{03DB8DE6-232E-46F6-B5D3-166D7020BBD5}"/>
                </a:ext>
              </a:extLst>
            </xdr:cNvPr>
            <xdr:cNvSpPr txBox="1"/>
          </xdr:nvSpPr>
          <xdr:spPr>
            <a:xfrm>
              <a:off x="6269787" y="13280189"/>
              <a:ext cx="27432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0800" b="0" baseline="0">
                  <a:ln>
                    <a:solidFill>
                      <a:schemeClr val="accent4">
                        <a:lumMod val="20000"/>
                        <a:lumOff val="80000"/>
                      </a:schemeClr>
                    </a:solidFill>
                  </a:ln>
                  <a:gradFill flip="none" rotWithShape="1">
                    <a:gsLst>
                      <a:gs pos="50000">
                        <a:schemeClr val="accent2">
                          <a:lumMod val="60000"/>
                          <a:lumOff val="40000"/>
                          <a:alpha val="50000"/>
                        </a:schemeClr>
                      </a:gs>
                      <a:gs pos="0">
                        <a:schemeClr val="accent2">
                          <a:lumMod val="60000"/>
                          <a:lumOff val="40000"/>
                          <a:alpha val="60000"/>
                        </a:schemeClr>
                      </a:gs>
                      <a:gs pos="100000">
                        <a:schemeClr val="accent2">
                          <a:lumMod val="20000"/>
                          <a:lumOff val="80000"/>
                          <a:alpha val="80000"/>
                        </a:schemeClr>
                      </a:gs>
                    </a:gsLst>
                    <a:lin ang="5400000" scaled="1"/>
                    <a:tileRect/>
                  </a:gradFill>
                  <a:effectLst>
                    <a:glow rad="50800">
                      <a:schemeClr val="accent2">
                        <a:lumMod val="40000"/>
                        <a:lumOff val="60000"/>
                        <a:alpha val="30000"/>
                      </a:schemeClr>
                    </a:glow>
                  </a:effectLst>
                  <a:latin typeface="Impact" panose="020B0806030902050204" pitchFamily="34" charset="0"/>
                  <a:ea typeface="Tahoma" panose="020B0604030504040204" pitchFamily="34" charset="0"/>
                  <a:cs typeface="Tahoma" panose="020B0604030504040204" pitchFamily="34" charset="0"/>
                </a:rPr>
                <a:t>HATE</a:t>
              </a:r>
            </a:p>
          </xdr:txBody>
        </xdr:sp>
        <xdr:sp macro="" textlink="">
          <xdr:nvSpPr>
            <xdr:cNvPr id="206" name="TextBox 205">
              <a:extLst>
                <a:ext uri="{FF2B5EF4-FFF2-40B4-BE49-F238E27FC236}">
                  <a16:creationId xmlns:a16="http://schemas.microsoft.com/office/drawing/2014/main" id="{6732CCDE-4D84-403B-BD7A-E20458C10970}"/>
                </a:ext>
              </a:extLst>
            </xdr:cNvPr>
            <xdr:cNvSpPr txBox="1"/>
          </xdr:nvSpPr>
          <xdr:spPr>
            <a:xfrm>
              <a:off x="9219295" y="13280189"/>
              <a:ext cx="27432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0800" b="0" baseline="0">
                  <a:ln>
                    <a:solidFill>
                      <a:srgbClr val="FFCCCC"/>
                    </a:solidFill>
                  </a:ln>
                  <a:gradFill flip="none" rotWithShape="1">
                    <a:gsLst>
                      <a:gs pos="0">
                        <a:srgbClr val="FF6699">
                          <a:alpha val="41000"/>
                        </a:srgbClr>
                      </a:gs>
                      <a:gs pos="50000">
                        <a:srgbClr val="FF0066">
                          <a:alpha val="25000"/>
                        </a:srgbClr>
                      </a:gs>
                      <a:gs pos="100000">
                        <a:srgbClr val="FFCCCC">
                          <a:alpha val="80000"/>
                        </a:srgbClr>
                      </a:gs>
                    </a:gsLst>
                    <a:lin ang="16200000" scaled="1"/>
                    <a:tileRect/>
                  </a:gradFill>
                  <a:effectLst>
                    <a:glow rad="50800">
                      <a:srgbClr val="FF0066">
                        <a:alpha val="30000"/>
                      </a:srgbClr>
                    </a:glow>
                  </a:effectLst>
                  <a:latin typeface="Impact" panose="020B0806030902050204" pitchFamily="34" charset="0"/>
                  <a:ea typeface="Tahoma" panose="020B0604030504040204" pitchFamily="34" charset="0"/>
                  <a:cs typeface="Tahoma" panose="020B0604030504040204" pitchFamily="34" charset="0"/>
                </a:rPr>
                <a:t>LOVE</a:t>
              </a:r>
            </a:p>
          </xdr:txBody>
        </xdr:sp>
        <xdr:sp macro="" textlink="">
          <xdr:nvSpPr>
            <xdr:cNvPr id="207" name="TextBox 206">
              <a:extLst>
                <a:ext uri="{FF2B5EF4-FFF2-40B4-BE49-F238E27FC236}">
                  <a16:creationId xmlns:a16="http://schemas.microsoft.com/office/drawing/2014/main" id="{102B4D96-B976-4467-8DCE-259411CA10AB}"/>
                </a:ext>
              </a:extLst>
            </xdr:cNvPr>
            <xdr:cNvSpPr txBox="1"/>
          </xdr:nvSpPr>
          <xdr:spPr>
            <a:xfrm>
              <a:off x="8896973" y="13766797"/>
              <a:ext cx="516019" cy="617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4000" b="0" baseline="0">
                  <a:ln>
                    <a:solidFill>
                      <a:schemeClr val="tx1">
                        <a:lumMod val="50000"/>
                        <a:lumOff val="50000"/>
                        <a:alpha val="50000"/>
                      </a:schemeClr>
                    </a:solidFill>
                  </a:ln>
                  <a:solidFill>
                    <a:schemeClr val="bg1">
                      <a:lumMod val="65000"/>
                      <a:alpha val="34000"/>
                    </a:schemeClr>
                  </a:solidFill>
                  <a:effectLst>
                    <a:glow rad="76200">
                      <a:schemeClr val="bg1">
                        <a:lumMod val="75000"/>
                        <a:alpha val="60000"/>
                      </a:schemeClr>
                    </a:glow>
                  </a:effectLst>
                  <a:latin typeface="Impact" panose="020B0806030902050204" pitchFamily="34" charset="0"/>
                  <a:ea typeface="Tahoma" panose="020B0604030504040204" pitchFamily="34" charset="0"/>
                  <a:cs typeface="Tahoma" panose="020B0604030504040204" pitchFamily="34" charset="0"/>
                </a:rPr>
                <a:t>or</a:t>
              </a:r>
            </a:p>
          </xdr:txBody>
        </xdr:sp>
      </xdr:grpSp>
      <xdr:sp macro="" textlink="">
        <xdr:nvSpPr>
          <xdr:cNvPr id="199" name="TextBox 198">
            <a:extLst>
              <a:ext uri="{FF2B5EF4-FFF2-40B4-BE49-F238E27FC236}">
                <a16:creationId xmlns:a16="http://schemas.microsoft.com/office/drawing/2014/main" id="{133218D5-2A6A-40CA-90F2-3E39FF97F305}"/>
              </a:ext>
            </a:extLst>
          </xdr:cNvPr>
          <xdr:cNvSpPr txBox="1"/>
        </xdr:nvSpPr>
        <xdr:spPr>
          <a:xfrm rot="172511">
            <a:off x="6517107" y="13601031"/>
            <a:ext cx="2359527"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chemeClr val="accent4">
                      <a:lumMod val="50000"/>
                      <a:alpha val="50000"/>
                    </a:schemeClr>
                  </a:solidFill>
                </a:ln>
                <a:solidFill>
                  <a:schemeClr val="accent4">
                    <a:lumMod val="7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PROVE THEM WRONG</a:t>
            </a:r>
          </a:p>
        </xdr:txBody>
      </xdr:sp>
      <xdr:sp macro="" textlink="">
        <xdr:nvSpPr>
          <xdr:cNvPr id="200" name="TextBox 199">
            <a:extLst>
              <a:ext uri="{FF2B5EF4-FFF2-40B4-BE49-F238E27FC236}">
                <a16:creationId xmlns:a16="http://schemas.microsoft.com/office/drawing/2014/main" id="{1A8842B0-48E8-407F-B0B4-7A3F5F49D78D}"/>
              </a:ext>
            </a:extLst>
          </xdr:cNvPr>
          <xdr:cNvSpPr txBox="1"/>
        </xdr:nvSpPr>
        <xdr:spPr>
          <a:xfrm rot="21358142">
            <a:off x="6240424" y="14400285"/>
            <a:ext cx="2695266"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chemeClr val="accent4">
                      <a:lumMod val="50000"/>
                      <a:alpha val="50000"/>
                    </a:schemeClr>
                  </a:solidFill>
                </a:ln>
                <a:solidFill>
                  <a:schemeClr val="accent4">
                    <a:lumMod val="7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DENOUNCE THEM AS BAD</a:t>
            </a:r>
          </a:p>
        </xdr:txBody>
      </xdr:sp>
      <xdr:sp macro="" textlink="">
        <xdr:nvSpPr>
          <xdr:cNvPr id="201" name="TextBox 200">
            <a:extLst>
              <a:ext uri="{FF2B5EF4-FFF2-40B4-BE49-F238E27FC236}">
                <a16:creationId xmlns:a16="http://schemas.microsoft.com/office/drawing/2014/main" id="{9907F0E4-877D-46DF-A7CE-831036E9C42C}"/>
              </a:ext>
            </a:extLst>
          </xdr:cNvPr>
          <xdr:cNvSpPr txBox="1"/>
        </xdr:nvSpPr>
        <xdr:spPr>
          <a:xfrm rot="21126775">
            <a:off x="6441299" y="14020345"/>
            <a:ext cx="2080482" cy="411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400"/>
              </a:lnSpc>
            </a:pPr>
            <a:r>
              <a:rPr lang="en-US" sz="1600" b="1" baseline="0">
                <a:ln>
                  <a:solidFill>
                    <a:schemeClr val="accent4">
                      <a:lumMod val="50000"/>
                      <a:alpha val="50000"/>
                    </a:schemeClr>
                  </a:solidFill>
                </a:ln>
                <a:solidFill>
                  <a:schemeClr val="accent4">
                    <a:lumMod val="7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CLAIM ONLY YOUR SIDE IS RIGHT</a:t>
            </a:r>
          </a:p>
        </xdr:txBody>
      </xdr:sp>
      <xdr:sp macro="" textlink="">
        <xdr:nvSpPr>
          <xdr:cNvPr id="202" name="TextBox 201">
            <a:extLst>
              <a:ext uri="{FF2B5EF4-FFF2-40B4-BE49-F238E27FC236}">
                <a16:creationId xmlns:a16="http://schemas.microsoft.com/office/drawing/2014/main" id="{4C0DA7C0-40E8-4C68-AD64-DA869294B478}"/>
              </a:ext>
            </a:extLst>
          </xdr:cNvPr>
          <xdr:cNvSpPr txBox="1"/>
        </xdr:nvSpPr>
        <xdr:spPr>
          <a:xfrm rot="21420000">
            <a:off x="9382079" y="13568844"/>
            <a:ext cx="2686064"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rgbClr val="FF0066">
                      <a:alpha val="50000"/>
                    </a:srgbClr>
                  </a:solidFill>
                </a:ln>
                <a:solidFill>
                  <a:srgbClr val="C00000"/>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PROVE YOU LISTEN MORE</a:t>
            </a:r>
          </a:p>
        </xdr:txBody>
      </xdr:sp>
      <xdr:sp macro="" textlink="">
        <xdr:nvSpPr>
          <xdr:cNvPr id="203" name="TextBox 202">
            <a:extLst>
              <a:ext uri="{FF2B5EF4-FFF2-40B4-BE49-F238E27FC236}">
                <a16:creationId xmlns:a16="http://schemas.microsoft.com/office/drawing/2014/main" id="{514B6607-591C-4561-B66B-67CD880E3B28}"/>
              </a:ext>
            </a:extLst>
          </xdr:cNvPr>
          <xdr:cNvSpPr txBox="1"/>
        </xdr:nvSpPr>
        <xdr:spPr>
          <a:xfrm rot="240000">
            <a:off x="9452017" y="14407788"/>
            <a:ext cx="2448312"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rgbClr val="FF0066">
                      <a:alpha val="50000"/>
                    </a:srgbClr>
                  </a:solidFill>
                </a:ln>
                <a:solidFill>
                  <a:srgbClr val="C00000"/>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AFFIRM MORE NEEDS</a:t>
            </a:r>
          </a:p>
        </xdr:txBody>
      </xdr:sp>
      <xdr:sp macro="" textlink="">
        <xdr:nvSpPr>
          <xdr:cNvPr id="204" name="TextBox 203">
            <a:extLst>
              <a:ext uri="{FF2B5EF4-FFF2-40B4-BE49-F238E27FC236}">
                <a16:creationId xmlns:a16="http://schemas.microsoft.com/office/drawing/2014/main" id="{F9438026-FC63-4D92-BD90-D3AE9B0B01A5}"/>
              </a:ext>
            </a:extLst>
          </xdr:cNvPr>
          <xdr:cNvSpPr txBox="1"/>
        </xdr:nvSpPr>
        <xdr:spPr>
          <a:xfrm rot="480000">
            <a:off x="10022680" y="14067135"/>
            <a:ext cx="2056456" cy="411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400"/>
              </a:lnSpc>
            </a:pPr>
            <a:r>
              <a:rPr lang="en-US" sz="1600" b="1" baseline="0">
                <a:ln>
                  <a:solidFill>
                    <a:srgbClr val="FF0066">
                      <a:alpha val="50000"/>
                    </a:srgbClr>
                  </a:solidFill>
                </a:ln>
                <a:solidFill>
                  <a:srgbClr val="C00000"/>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OFFER MORE THAN THEY WILL OFFER</a:t>
            </a:r>
          </a:p>
        </xdr:txBody>
      </xdr:sp>
    </xdr:grpSp>
    <xdr:clientData/>
  </xdr:twoCellAnchor>
  <xdr:twoCellAnchor>
    <xdr:from>
      <xdr:col>23</xdr:col>
      <xdr:colOff>408691</xdr:colOff>
      <xdr:row>35</xdr:row>
      <xdr:rowOff>53472</xdr:rowOff>
    </xdr:from>
    <xdr:to>
      <xdr:col>26</xdr:col>
      <xdr:colOff>442112</xdr:colOff>
      <xdr:row>35</xdr:row>
      <xdr:rowOff>340893</xdr:rowOff>
    </xdr:to>
    <xdr:sp macro="" textlink="">
      <xdr:nvSpPr>
        <xdr:cNvPr id="214" name="Arrow: Left 213">
          <a:hlinkClick xmlns:r="http://schemas.openxmlformats.org/officeDocument/2006/relationships" r:id="rId5" tooltip="back to Harmony Politics tab"/>
          <a:extLst>
            <a:ext uri="{FF2B5EF4-FFF2-40B4-BE49-F238E27FC236}">
              <a16:creationId xmlns:a16="http://schemas.microsoft.com/office/drawing/2014/main" id="{B8347166-858C-469F-BC31-688297D0D555}"/>
            </a:ext>
          </a:extLst>
        </xdr:cNvPr>
        <xdr:cNvSpPr/>
      </xdr:nvSpPr>
      <xdr:spPr>
        <a:xfrm>
          <a:off x="10895262" y="8447567"/>
          <a:ext cx="1557421"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1</xdr:col>
      <xdr:colOff>51202</xdr:colOff>
      <xdr:row>116</xdr:row>
      <xdr:rowOff>21118</xdr:rowOff>
    </xdr:from>
    <xdr:to>
      <xdr:col>12</xdr:col>
      <xdr:colOff>411480</xdr:colOff>
      <xdr:row>151</xdr:row>
      <xdr:rowOff>160020</xdr:rowOff>
    </xdr:to>
    <xdr:sp macro="" textlink="">
      <xdr:nvSpPr>
        <xdr:cNvPr id="222" name="TextBox 221">
          <a:extLst>
            <a:ext uri="{FF2B5EF4-FFF2-40B4-BE49-F238E27FC236}">
              <a16:creationId xmlns:a16="http://schemas.microsoft.com/office/drawing/2014/main" id="{FB831A7B-6A1D-4156-8D06-432FE8279EC0}"/>
            </a:ext>
          </a:extLst>
        </xdr:cNvPr>
        <xdr:cNvSpPr txBox="1"/>
      </xdr:nvSpPr>
      <xdr:spPr>
        <a:xfrm>
          <a:off x="165502" y="26089138"/>
          <a:ext cx="5892398" cy="7187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1" baseline="0">
              <a:solidFill>
                <a:srgbClr val="2D143C"/>
              </a:solidFill>
              <a:effectLst/>
              <a:latin typeface="Arial Black" panose="020B0A04020102020204" pitchFamily="34" charset="0"/>
              <a:ea typeface="Tahoma" panose="020B0604030504040204" pitchFamily="34" charset="0"/>
              <a:cs typeface="Tahoma" panose="020B0604030504040204" pitchFamily="34" charset="0"/>
            </a:rPr>
            <a:t>Getting out the </a:t>
          </a:r>
          <a:r>
            <a:rPr lang="en-US" sz="1600" b="1" i="1" baseline="0">
              <a:solidFill>
                <a:srgbClr val="2D143C"/>
              </a:solidFill>
              <a:effectLst/>
              <a:latin typeface="Arial Black" panose="020B0A04020102020204" pitchFamily="34" charset="0"/>
              <a:ea typeface="Tahoma" panose="020B0604030504040204" pitchFamily="34" charset="0"/>
              <a:cs typeface="Tahoma" panose="020B0604030504040204" pitchFamily="34" charset="0"/>
            </a:rPr>
            <a:t>general</a:t>
          </a:r>
          <a:r>
            <a:rPr lang="en-US" sz="1600" b="1" baseline="0">
              <a:solidFill>
                <a:srgbClr val="2D143C"/>
              </a:solidFill>
              <a:effectLst/>
              <a:latin typeface="Arial Black" panose="020B0A04020102020204" pitchFamily="34" charset="0"/>
              <a:ea typeface="Tahoma" panose="020B0604030504040204" pitchFamily="34" charset="0"/>
              <a:cs typeface="Tahoma" panose="020B0604030504040204" pitchFamily="34" charset="0"/>
            </a:rPr>
            <a:t> voter</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What attracts your political base easily repels the independent voter. As you champion values important to your base, the independent voter wonders how much do you really care about their affected needs.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The generalizing of politics comes with a political price. The more you generalize to attract supporters, the more you alienate those whose needs you do not seem to respect with your generalizing.</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Each voter likely wonders if you're more responsive to any altenerative. From their worst fear to what is more likely, they ask themselves a few questions.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228600" indent="-228600">
            <a:buFont typeface="+mj-lt"/>
            <a:buAutoNum type="arabicParenR"/>
          </a:pP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"Do you reject me as a person?</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No one can change who they are."</a:t>
          </a:r>
        </a:p>
        <a:p>
          <a:pPr marL="228600" indent="-228600">
            <a:buFont typeface="+mj-lt"/>
            <a:buAutoNum type="arabicParenR"/>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228600" indent="-228600">
            <a:buFont typeface="+mj-lt"/>
            <a:buAutoNum type="arabicParenR"/>
          </a:pP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"Do you oppose my beliefs?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My experienced-based beliefs are not easy to change."</a:t>
          </a:r>
        </a:p>
        <a:p>
          <a:pPr marL="228600" indent="-228600">
            <a:buFont typeface="+mj-lt"/>
            <a:buAutoNum type="arabicParenR"/>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228600" indent="-228600">
            <a:buFont typeface="+mj-lt"/>
            <a:buAutoNum type="arabicParenR"/>
          </a:pP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"Do you question my actions?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My actions can change when given better options."</a:t>
          </a:r>
        </a:p>
        <a:p>
          <a:pPr marL="228600" indent="-228600">
            <a:buFont typeface="+mj-lt"/>
            <a:buAutoNum type="arabicParenR"/>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228600" indent="-228600">
            <a:buFont typeface="+mj-lt"/>
            <a:buAutoNum type="arabicParenR"/>
          </a:pP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"Do you affirm my needs?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 trust you understand how a contrary policy could negatively impact me and others like me."</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Your job is give no hint that you dislike anyone—even if you do. You want them to go to the polls to vote their conscious—which you expect is a vote for you. You want the general voter to appreciate how you are the better chioice than any opponent.</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 obviously don't expect voters of the opposite party to vote for you in droves, if at all. But you likely count on those undecided, the independent voter, and any voter who would vote for you if only they took the time to get to the polls.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gives them a reason to vote for you. As you personally connect with them by relating to their specific needs, you inspire them to want to vote. You give them reason to trust their civic engagement can have meaning.</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can look at your specific campaign to find opportunities for you to inspire voters with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22</xdr:col>
      <xdr:colOff>112563</xdr:colOff>
      <xdr:row>0</xdr:row>
      <xdr:rowOff>146785</xdr:rowOff>
    </xdr:from>
    <xdr:to>
      <xdr:col>25</xdr:col>
      <xdr:colOff>132615</xdr:colOff>
      <xdr:row>0</xdr:row>
      <xdr:rowOff>434206</xdr:rowOff>
    </xdr:to>
    <xdr:sp macro="" textlink="">
      <xdr:nvSpPr>
        <xdr:cNvPr id="228" name="Arrow: Left 227">
          <a:hlinkClick xmlns:r="http://schemas.openxmlformats.org/officeDocument/2006/relationships" r:id="rId5" tooltip="back to Harmony Politics tab"/>
          <a:extLst>
            <a:ext uri="{FF2B5EF4-FFF2-40B4-BE49-F238E27FC236}">
              <a16:creationId xmlns:a16="http://schemas.microsoft.com/office/drawing/2014/main" id="{C049A947-6934-4ADE-BA78-99ADD8EFA186}"/>
            </a:ext>
          </a:extLst>
        </xdr:cNvPr>
        <xdr:cNvSpPr/>
      </xdr:nvSpPr>
      <xdr:spPr>
        <a:xfrm>
          <a:off x="10010943" y="146785"/>
          <a:ext cx="1528812" cy="287421"/>
        </a:xfrm>
        <a:prstGeom prst="leftArrow">
          <a:avLst>
            <a:gd name="adj1" fmla="val 100000"/>
            <a:gd name="adj2" fmla="val 91861"/>
          </a:avLst>
        </a:prstGeom>
        <a:solidFill>
          <a:srgbClr val="00B050"/>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421106</xdr:colOff>
      <xdr:row>71</xdr:row>
      <xdr:rowOff>60159</xdr:rowOff>
    </xdr:from>
    <xdr:to>
      <xdr:col>26</xdr:col>
      <xdr:colOff>441158</xdr:colOff>
      <xdr:row>71</xdr:row>
      <xdr:rowOff>347580</xdr:rowOff>
    </xdr:to>
    <xdr:sp macro="" textlink="">
      <xdr:nvSpPr>
        <xdr:cNvPr id="229" name="Arrow: Left 228">
          <a:hlinkClick xmlns:r="http://schemas.openxmlformats.org/officeDocument/2006/relationships" r:id="rId5" tooltip="back to Harmony Politics tab"/>
          <a:extLst>
            <a:ext uri="{FF2B5EF4-FFF2-40B4-BE49-F238E27FC236}">
              <a16:creationId xmlns:a16="http://schemas.microsoft.com/office/drawing/2014/main" id="{34D3E426-0382-4CE5-97DC-D18B66FAB368}"/>
            </a:ext>
          </a:extLst>
        </xdr:cNvPr>
        <xdr:cNvSpPr/>
      </xdr:nvSpPr>
      <xdr:spPr>
        <a:xfrm>
          <a:off x="10822406" y="17037519"/>
          <a:ext cx="1528812"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461210</xdr:colOff>
      <xdr:row>113</xdr:row>
      <xdr:rowOff>53474</xdr:rowOff>
    </xdr:from>
    <xdr:to>
      <xdr:col>26</xdr:col>
      <xdr:colOff>481262</xdr:colOff>
      <xdr:row>113</xdr:row>
      <xdr:rowOff>340895</xdr:rowOff>
    </xdr:to>
    <xdr:sp macro="" textlink="">
      <xdr:nvSpPr>
        <xdr:cNvPr id="230" name="Arrow: Left 229">
          <a:hlinkClick xmlns:r="http://schemas.openxmlformats.org/officeDocument/2006/relationships" r:id="rId5" tooltip="back to Harmony Politics tab"/>
          <a:extLst>
            <a:ext uri="{FF2B5EF4-FFF2-40B4-BE49-F238E27FC236}">
              <a16:creationId xmlns:a16="http://schemas.microsoft.com/office/drawing/2014/main" id="{C7D98AF8-5890-4A07-B229-75D88C0683D2}"/>
            </a:ext>
          </a:extLst>
        </xdr:cNvPr>
        <xdr:cNvSpPr/>
      </xdr:nvSpPr>
      <xdr:spPr>
        <a:xfrm>
          <a:off x="10862510" y="25481414"/>
          <a:ext cx="1528812"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27</xdr:col>
      <xdr:colOff>45450</xdr:colOff>
      <xdr:row>71</xdr:row>
      <xdr:rowOff>379663</xdr:rowOff>
    </xdr:from>
    <xdr:to>
      <xdr:col>27</xdr:col>
      <xdr:colOff>118977</xdr:colOff>
      <xdr:row>72</xdr:row>
      <xdr:rowOff>98926</xdr:rowOff>
    </xdr:to>
    <xdr:sp macro="" textlink="">
      <xdr:nvSpPr>
        <xdr:cNvPr id="259" name="Right Triangle 258">
          <a:extLst>
            <a:ext uri="{FF2B5EF4-FFF2-40B4-BE49-F238E27FC236}">
              <a16:creationId xmlns:a16="http://schemas.microsoft.com/office/drawing/2014/main" id="{C726FA1E-7F3B-4329-A975-56D5EAC34605}"/>
            </a:ext>
          </a:extLst>
        </xdr:cNvPr>
        <xdr:cNvSpPr/>
      </xdr:nvSpPr>
      <xdr:spPr>
        <a:xfrm flipH="1" flipV="1">
          <a:off x="12458430" y="17357023"/>
          <a:ext cx="6590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45450</xdr:colOff>
      <xdr:row>84</xdr:row>
      <xdr:rowOff>45453</xdr:rowOff>
    </xdr:from>
    <xdr:to>
      <xdr:col>13</xdr:col>
      <xdr:colOff>118977</xdr:colOff>
      <xdr:row>85</xdr:row>
      <xdr:rowOff>85558</xdr:rowOff>
    </xdr:to>
    <xdr:sp macro="" textlink="">
      <xdr:nvSpPr>
        <xdr:cNvPr id="260" name="Right Triangle 259">
          <a:extLst>
            <a:ext uri="{FF2B5EF4-FFF2-40B4-BE49-F238E27FC236}">
              <a16:creationId xmlns:a16="http://schemas.microsoft.com/office/drawing/2014/main" id="{B340C3F5-87C8-4CBD-91D7-5C5384841144}"/>
            </a:ext>
          </a:extLst>
        </xdr:cNvPr>
        <xdr:cNvSpPr/>
      </xdr:nvSpPr>
      <xdr:spPr>
        <a:xfrm flipH="1" flipV="1">
          <a:off x="6194790" y="20124153"/>
          <a:ext cx="65907" cy="101065"/>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45450</xdr:colOff>
      <xdr:row>36</xdr:row>
      <xdr:rowOff>5347</xdr:rowOff>
    </xdr:from>
    <xdr:to>
      <xdr:col>13</xdr:col>
      <xdr:colOff>118977</xdr:colOff>
      <xdr:row>36</xdr:row>
      <xdr:rowOff>105610</xdr:rowOff>
    </xdr:to>
    <xdr:sp macro="" textlink="">
      <xdr:nvSpPr>
        <xdr:cNvPr id="262" name="Right Triangle 261">
          <a:extLst>
            <a:ext uri="{FF2B5EF4-FFF2-40B4-BE49-F238E27FC236}">
              <a16:creationId xmlns:a16="http://schemas.microsoft.com/office/drawing/2014/main" id="{7254C788-F9A3-439D-A12B-92C7F13B2264}"/>
            </a:ext>
          </a:extLst>
        </xdr:cNvPr>
        <xdr:cNvSpPr/>
      </xdr:nvSpPr>
      <xdr:spPr>
        <a:xfrm flipH="1" flipV="1">
          <a:off x="6194790" y="8920747"/>
          <a:ext cx="6590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45449</xdr:colOff>
      <xdr:row>114</xdr:row>
      <xdr:rowOff>5348</xdr:rowOff>
    </xdr:from>
    <xdr:to>
      <xdr:col>27</xdr:col>
      <xdr:colOff>118976</xdr:colOff>
      <xdr:row>114</xdr:row>
      <xdr:rowOff>105611</xdr:rowOff>
    </xdr:to>
    <xdr:sp macro="" textlink="">
      <xdr:nvSpPr>
        <xdr:cNvPr id="263" name="Right Triangle 262">
          <a:extLst>
            <a:ext uri="{FF2B5EF4-FFF2-40B4-BE49-F238E27FC236}">
              <a16:creationId xmlns:a16="http://schemas.microsoft.com/office/drawing/2014/main" id="{DEEDCF5B-DCB5-4458-9134-CE978E709F96}"/>
            </a:ext>
          </a:extLst>
        </xdr:cNvPr>
        <xdr:cNvSpPr/>
      </xdr:nvSpPr>
      <xdr:spPr>
        <a:xfrm flipH="1" flipV="1">
          <a:off x="12458429" y="25814288"/>
          <a:ext cx="6590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44112</xdr:colOff>
      <xdr:row>113</xdr:row>
      <xdr:rowOff>378327</xdr:rowOff>
    </xdr:from>
    <xdr:to>
      <xdr:col>13</xdr:col>
      <xdr:colOff>117639</xdr:colOff>
      <xdr:row>114</xdr:row>
      <xdr:rowOff>97590</xdr:rowOff>
    </xdr:to>
    <xdr:sp macro="" textlink="">
      <xdr:nvSpPr>
        <xdr:cNvPr id="264" name="Right Triangle 263">
          <a:extLst>
            <a:ext uri="{FF2B5EF4-FFF2-40B4-BE49-F238E27FC236}">
              <a16:creationId xmlns:a16="http://schemas.microsoft.com/office/drawing/2014/main" id="{5E0F1435-FC1D-4450-85EC-5427D55D2E93}"/>
            </a:ext>
          </a:extLst>
        </xdr:cNvPr>
        <xdr:cNvSpPr/>
      </xdr:nvSpPr>
      <xdr:spPr>
        <a:xfrm flipH="1" flipV="1">
          <a:off x="6193452" y="25806267"/>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41466</xdr:colOff>
      <xdr:row>55</xdr:row>
      <xdr:rowOff>200660</xdr:rowOff>
    </xdr:from>
    <xdr:to>
      <xdr:col>26</xdr:col>
      <xdr:colOff>445770</xdr:colOff>
      <xdr:row>69</xdr:row>
      <xdr:rowOff>106266</xdr:rowOff>
    </xdr:to>
    <xdr:grpSp>
      <xdr:nvGrpSpPr>
        <xdr:cNvPr id="295" name="Group 294">
          <a:extLst>
            <a:ext uri="{FF2B5EF4-FFF2-40B4-BE49-F238E27FC236}">
              <a16:creationId xmlns:a16="http://schemas.microsoft.com/office/drawing/2014/main" id="{FC167746-F664-474D-8FCF-94B57E385B3E}"/>
            </a:ext>
          </a:extLst>
        </xdr:cNvPr>
        <xdr:cNvGrpSpPr/>
      </xdr:nvGrpSpPr>
      <xdr:grpSpPr>
        <a:xfrm>
          <a:off x="6305106" y="13611860"/>
          <a:ext cx="6050724" cy="2816446"/>
          <a:chOff x="6335586" y="17670780"/>
          <a:chExt cx="6050724" cy="2829146"/>
        </a:xfrm>
      </xdr:grpSpPr>
      <xdr:grpSp>
        <xdr:nvGrpSpPr>
          <xdr:cNvPr id="272" name="Group 271">
            <a:extLst>
              <a:ext uri="{FF2B5EF4-FFF2-40B4-BE49-F238E27FC236}">
                <a16:creationId xmlns:a16="http://schemas.microsoft.com/office/drawing/2014/main" id="{65D8C91D-BB7E-4AAB-BA3E-23AEAE8317BA}"/>
              </a:ext>
            </a:extLst>
          </xdr:cNvPr>
          <xdr:cNvGrpSpPr/>
        </xdr:nvGrpSpPr>
        <xdr:grpSpPr>
          <a:xfrm>
            <a:off x="6492240" y="17670780"/>
            <a:ext cx="5894070" cy="2628900"/>
            <a:chOff x="0" y="0"/>
            <a:chExt cx="5894070" cy="2628900"/>
          </a:xfrm>
        </xdr:grpSpPr>
        <xdr:grpSp>
          <xdr:nvGrpSpPr>
            <xdr:cNvPr id="273" name="Group 272" hidden="1">
              <a:extLst>
                <a:ext uri="{FF2B5EF4-FFF2-40B4-BE49-F238E27FC236}">
                  <a16:creationId xmlns:a16="http://schemas.microsoft.com/office/drawing/2014/main" id="{C13664F7-47D0-45FF-B474-660C2478E88F}"/>
                </a:ext>
              </a:extLst>
            </xdr:cNvPr>
            <xdr:cNvGrpSpPr/>
          </xdr:nvGrpSpPr>
          <xdr:grpSpPr>
            <a:xfrm>
              <a:off x="0" y="0"/>
              <a:ext cx="914400" cy="2423160"/>
              <a:chOff x="0" y="0"/>
              <a:chExt cx="914400" cy="2423160"/>
            </a:xfrm>
          </xdr:grpSpPr>
          <xdr:sp macro="" textlink="">
            <xdr:nvSpPr>
              <xdr:cNvPr id="280" name="Rectangle: Rounded Corners 279">
                <a:extLst>
                  <a:ext uri="{FF2B5EF4-FFF2-40B4-BE49-F238E27FC236}">
                    <a16:creationId xmlns:a16="http://schemas.microsoft.com/office/drawing/2014/main" id="{C27C9F6C-81E5-4B78-8B01-A14721320A34}"/>
                  </a:ext>
                </a:extLst>
              </xdr:cNvPr>
              <xdr:cNvSpPr/>
            </xdr:nvSpPr>
            <xdr:spPr>
              <a:xfrm>
                <a:off x="0" y="0"/>
                <a:ext cx="914400" cy="2423160"/>
              </a:xfrm>
              <a:prstGeom prst="roundRect">
                <a:avLst>
                  <a:gd name="adj" fmla="val 4023"/>
                </a:avLst>
              </a:prstGeom>
              <a:solidFill>
                <a:srgbClr val="FFFF99"/>
              </a:solidFill>
              <a:ln w="57150">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81" name="Oval 280">
                <a:extLst>
                  <a:ext uri="{FF2B5EF4-FFF2-40B4-BE49-F238E27FC236}">
                    <a16:creationId xmlns:a16="http://schemas.microsoft.com/office/drawing/2014/main" id="{EF65254E-9121-4180-9932-57E51898A8B1}"/>
                  </a:ext>
                </a:extLst>
              </xdr:cNvPr>
              <xdr:cNvSpPr>
                <a:spLocks noChangeAspect="1"/>
              </xdr:cNvSpPr>
            </xdr:nvSpPr>
            <xdr:spPr>
              <a:xfrm>
                <a:off x="110490" y="101600"/>
                <a:ext cx="685800" cy="685800"/>
              </a:xfrm>
              <a:prstGeom prst="ellipse">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82" name="Oval 281">
                <a:extLst>
                  <a:ext uri="{FF2B5EF4-FFF2-40B4-BE49-F238E27FC236}">
                    <a16:creationId xmlns:a16="http://schemas.microsoft.com/office/drawing/2014/main" id="{BD886AE7-663A-481C-B237-68F25A19E275}"/>
                  </a:ext>
                </a:extLst>
              </xdr:cNvPr>
              <xdr:cNvSpPr>
                <a:spLocks noChangeAspect="1"/>
              </xdr:cNvSpPr>
            </xdr:nvSpPr>
            <xdr:spPr>
              <a:xfrm>
                <a:off x="110490" y="863600"/>
                <a:ext cx="685800" cy="685800"/>
              </a:xfrm>
              <a:prstGeom prst="ellipse">
                <a:avLst/>
              </a:prstGeom>
              <a:solidFill>
                <a:srgbClr val="FFFF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83" name="Oval 282">
                <a:extLst>
                  <a:ext uri="{FF2B5EF4-FFF2-40B4-BE49-F238E27FC236}">
                    <a16:creationId xmlns:a16="http://schemas.microsoft.com/office/drawing/2014/main" id="{8474BBA4-36E6-438C-8517-2F9A7385E8E7}"/>
                  </a:ext>
                </a:extLst>
              </xdr:cNvPr>
              <xdr:cNvSpPr>
                <a:spLocks noChangeAspect="1"/>
              </xdr:cNvSpPr>
            </xdr:nvSpPr>
            <xdr:spPr>
              <a:xfrm>
                <a:off x="110490" y="1612900"/>
                <a:ext cx="685800" cy="685800"/>
              </a:xfrm>
              <a:prstGeom prst="ellipse">
                <a:avLst/>
              </a:prstGeom>
              <a:solidFill>
                <a:srgbClr val="00B05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274" name="Text Box 93">
              <a:extLst>
                <a:ext uri="{FF2B5EF4-FFF2-40B4-BE49-F238E27FC236}">
                  <a16:creationId xmlns:a16="http://schemas.microsoft.com/office/drawing/2014/main" id="{189720FD-CDD9-4DA8-BE99-5EBE73234948}"/>
                </a:ext>
              </a:extLst>
            </xdr:cNvPr>
            <xdr:cNvSpPr txBox="1"/>
          </xdr:nvSpPr>
          <xdr:spPr>
            <a:xfrm>
              <a:off x="3379470" y="307340"/>
              <a:ext cx="2514600" cy="68580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100" b="1">
                  <a:effectLst/>
                  <a:latin typeface="Tahoma" panose="020B0604030504040204" pitchFamily="34" charset="0"/>
                  <a:ea typeface="Times New Roman" panose="02020603050405020304" pitchFamily="18" charset="0"/>
                  <a:cs typeface="Times New Roman" panose="02020603050405020304" pitchFamily="18" charset="0"/>
                </a:rPr>
                <a:t>STOP</a:t>
              </a:r>
              <a:r>
                <a:rPr lang="en-US" sz="1100">
                  <a:effectLst/>
                  <a:latin typeface="Tahoma" panose="020B0604030504040204" pitchFamily="34" charset="0"/>
                  <a:ea typeface="Times New Roman" panose="02020603050405020304" pitchFamily="18" charset="0"/>
                  <a:cs typeface="Times New Roman" panose="02020603050405020304" pitchFamily="18" charset="0"/>
                </a:rPr>
                <a:t> debating political “opinions” that only exist to guard vulnerable needs.</a:t>
              </a:r>
              <a:endParaRPr lang="en-US" sz="105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75" name="Text Box 94">
              <a:extLst>
                <a:ext uri="{FF2B5EF4-FFF2-40B4-BE49-F238E27FC236}">
                  <a16:creationId xmlns:a16="http://schemas.microsoft.com/office/drawing/2014/main" id="{AFAA100A-CED1-41C5-B9AA-CA587C37A79C}"/>
                </a:ext>
              </a:extLst>
            </xdr:cNvPr>
            <xdr:cNvSpPr txBox="1"/>
          </xdr:nvSpPr>
          <xdr:spPr>
            <a:xfrm>
              <a:off x="3379468" y="1073150"/>
              <a:ext cx="2514600" cy="7302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050" b="1">
                  <a:effectLst/>
                  <a:latin typeface="Tahoma" panose="020B0604030504040204" pitchFamily="34" charset="0"/>
                  <a:ea typeface="Times New Roman" panose="02020603050405020304" pitchFamily="18" charset="0"/>
                  <a:cs typeface="Times New Roman" panose="02020603050405020304" pitchFamily="18" charset="0"/>
                </a:rPr>
                <a:t>GO SLOW</a:t>
              </a:r>
              <a:r>
                <a:rPr lang="en-US" sz="1050">
                  <a:effectLst/>
                  <a:latin typeface="Tahoma" panose="020B0604030504040204" pitchFamily="34" charset="0"/>
                  <a:ea typeface="Times New Roman" panose="02020603050405020304" pitchFamily="18" charset="0"/>
                  <a:cs typeface="Times New Roman" panose="02020603050405020304" pitchFamily="18" charset="0"/>
                </a:rPr>
                <a:t> in disagreeing with what to do about needs until all affected needs are expressed and affirmed.</a:t>
              </a:r>
              <a:endParaRPr lang="en-US" sz="12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76" name="Text Box 95">
              <a:extLst>
                <a:ext uri="{FF2B5EF4-FFF2-40B4-BE49-F238E27FC236}">
                  <a16:creationId xmlns:a16="http://schemas.microsoft.com/office/drawing/2014/main" id="{315598AF-5020-456B-81BA-3A7A3B92A0F2}"/>
                </a:ext>
              </a:extLst>
            </xdr:cNvPr>
            <xdr:cNvSpPr txBox="1"/>
          </xdr:nvSpPr>
          <xdr:spPr>
            <a:xfrm>
              <a:off x="3356611" y="1824990"/>
              <a:ext cx="2455665" cy="8039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050" b="1">
                  <a:effectLst/>
                  <a:latin typeface="Tahoma" panose="020B0604030504040204" pitchFamily="34" charset="0"/>
                  <a:ea typeface="Times New Roman" panose="02020603050405020304" pitchFamily="18" charset="0"/>
                  <a:cs typeface="Times New Roman" panose="02020603050405020304" pitchFamily="18" charset="0"/>
                </a:rPr>
                <a:t>GO </a:t>
              </a:r>
              <a:r>
                <a:rPr lang="en-US" sz="1050">
                  <a:effectLst/>
                  <a:latin typeface="Tahoma" panose="020B0604030504040204" pitchFamily="34" charset="0"/>
                  <a:ea typeface="Times New Roman" panose="02020603050405020304" pitchFamily="18" charset="0"/>
                  <a:cs typeface="Times New Roman" panose="02020603050405020304" pitchFamily="18" charset="0"/>
                </a:rPr>
                <a:t>instead to relating to needs on all sides, and challenging all to love by how responsive we each are to one another's differing needs.</a:t>
              </a:r>
              <a:endParaRPr lang="en-US" sz="12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77" name="Text Box 10">
              <a:extLst>
                <a:ext uri="{FF2B5EF4-FFF2-40B4-BE49-F238E27FC236}">
                  <a16:creationId xmlns:a16="http://schemas.microsoft.com/office/drawing/2014/main" id="{896F93E3-74FA-47ED-B4C1-C42E567CCF78}"/>
                </a:ext>
              </a:extLst>
            </xdr:cNvPr>
            <xdr:cNvSpPr txBox="1"/>
          </xdr:nvSpPr>
          <xdr:spPr>
            <a:xfrm>
              <a:off x="1208351" y="1824990"/>
              <a:ext cx="2194560" cy="80391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400" b="1">
                  <a:effectLst/>
                  <a:latin typeface="Tahoma" panose="020B0604030504040204" pitchFamily="34" charset="0"/>
                  <a:ea typeface="Times New Roman" panose="02020603050405020304" pitchFamily="18" charset="0"/>
                  <a:cs typeface="Times New Roman" panose="02020603050405020304" pitchFamily="18" charset="0"/>
                </a:rPr>
                <a:t>GO </a:t>
              </a:r>
              <a:r>
                <a:rPr lang="en-US" sz="1400">
                  <a:effectLst/>
                  <a:latin typeface="Tahoma" panose="020B0604030504040204" pitchFamily="34" charset="0"/>
                  <a:ea typeface="Times New Roman" panose="02020603050405020304" pitchFamily="18" charset="0"/>
                  <a:cs typeface="Times New Roman" panose="02020603050405020304" pitchFamily="18" charset="0"/>
                </a:rPr>
                <a:t>to </a:t>
              </a:r>
              <a:r>
                <a:rPr lang="en-US" sz="1400" i="0">
                  <a:effectLst/>
                  <a:latin typeface="Tahoma" panose="020B0604030504040204" pitchFamily="34" charset="0"/>
                  <a:ea typeface="Times New Roman" panose="02020603050405020304" pitchFamily="18" charset="0"/>
                  <a:cs typeface="Times New Roman" panose="02020603050405020304" pitchFamily="18" charset="0"/>
                </a:rPr>
                <a:t>affirm</a:t>
              </a:r>
              <a:r>
                <a:rPr lang="en-US" sz="1400" i="0" baseline="0">
                  <a:effectLst/>
                  <a:latin typeface="Tahoma" panose="020B0604030504040204" pitchFamily="34" charset="0"/>
                  <a:ea typeface="Times New Roman" panose="02020603050405020304" pitchFamily="18" charset="0"/>
                  <a:cs typeface="Times New Roman" panose="02020603050405020304" pitchFamily="18" charset="0"/>
                </a:rPr>
                <a:t>ing needs</a:t>
              </a:r>
              <a:r>
                <a:rPr lang="en-US" sz="1400">
                  <a:effectLst/>
                  <a:latin typeface="Tahoma" panose="020B0604030504040204" pitchFamily="34" charset="0"/>
                  <a:ea typeface="Times New Roman" panose="02020603050405020304" pitchFamily="18" charset="0"/>
                  <a:cs typeface="Times New Roman" panose="02020603050405020304" pitchFamily="18" charset="0"/>
                </a:rPr>
                <a:t>.</a:t>
              </a:r>
              <a:endParaRPr lang="en-US" sz="12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78" name="Text Box 11">
              <a:extLst>
                <a:ext uri="{FF2B5EF4-FFF2-40B4-BE49-F238E27FC236}">
                  <a16:creationId xmlns:a16="http://schemas.microsoft.com/office/drawing/2014/main" id="{F9EA704D-FA67-46FD-BF57-0D1CE321439B}"/>
                </a:ext>
              </a:extLst>
            </xdr:cNvPr>
            <xdr:cNvSpPr txBox="1"/>
          </xdr:nvSpPr>
          <xdr:spPr>
            <a:xfrm>
              <a:off x="1208351" y="1073150"/>
              <a:ext cx="2194560" cy="7302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400" b="1">
                  <a:effectLst/>
                  <a:latin typeface="Tahoma" panose="020B0604030504040204" pitchFamily="34" charset="0"/>
                  <a:ea typeface="Times New Roman" panose="02020603050405020304" pitchFamily="18" charset="0"/>
                  <a:cs typeface="Times New Roman" panose="02020603050405020304" pitchFamily="18" charset="0"/>
                </a:rPr>
                <a:t>SLOW</a:t>
              </a:r>
              <a:r>
                <a:rPr lang="en-US" sz="1400">
                  <a:effectLst/>
                  <a:latin typeface="Tahoma" panose="020B0604030504040204" pitchFamily="34" charset="0"/>
                  <a:ea typeface="Times New Roman" panose="02020603050405020304" pitchFamily="18" charset="0"/>
                  <a:cs typeface="Times New Roman" panose="02020603050405020304" pitchFamily="18" charset="0"/>
                </a:rPr>
                <a:t> </a:t>
              </a:r>
              <a:r>
                <a:rPr lang="en-US" sz="1400" spc="-20" baseline="0">
                  <a:effectLst/>
                  <a:latin typeface="Tahoma" panose="020B0604030504040204" pitchFamily="34" charset="0"/>
                  <a:ea typeface="Times New Roman" panose="02020603050405020304" pitchFamily="18" charset="0"/>
                  <a:cs typeface="Times New Roman" panose="02020603050405020304" pitchFamily="18" charset="0"/>
                </a:rPr>
                <a:t>down disagreeing</a:t>
              </a:r>
              <a:r>
                <a:rPr lang="en-US" sz="1400">
                  <a:effectLst/>
                  <a:latin typeface="Tahoma" panose="020B0604030504040204" pitchFamily="34" charset="0"/>
                  <a:ea typeface="Times New Roman" panose="02020603050405020304" pitchFamily="18" charset="0"/>
                  <a:cs typeface="Times New Roman" panose="02020603050405020304" pitchFamily="18" charset="0"/>
                </a:rPr>
                <a:t>.</a:t>
              </a:r>
              <a:endParaRPr lang="en-US" sz="12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79" name="Text Box 12">
              <a:extLst>
                <a:ext uri="{FF2B5EF4-FFF2-40B4-BE49-F238E27FC236}">
                  <a16:creationId xmlns:a16="http://schemas.microsoft.com/office/drawing/2014/main" id="{414BCD06-3938-48EA-8BF5-D8CE40D5D71C}"/>
                </a:ext>
              </a:extLst>
            </xdr:cNvPr>
            <xdr:cNvSpPr txBox="1"/>
          </xdr:nvSpPr>
          <xdr:spPr>
            <a:xfrm>
              <a:off x="1208351" y="307340"/>
              <a:ext cx="2194560" cy="68580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0"/>
                </a:spcAft>
              </a:pPr>
              <a:r>
                <a:rPr lang="en-US" sz="1400" b="1">
                  <a:effectLst/>
                  <a:latin typeface="Tahoma" panose="020B0604030504040204" pitchFamily="34" charset="0"/>
                  <a:ea typeface="Times New Roman" panose="02020603050405020304" pitchFamily="18" charset="0"/>
                  <a:cs typeface="Times New Roman" panose="02020603050405020304" pitchFamily="18" charset="0"/>
                </a:rPr>
                <a:t>STOP</a:t>
              </a:r>
              <a:r>
                <a:rPr lang="en-US" sz="1400">
                  <a:effectLst/>
                  <a:latin typeface="Tahoma" panose="020B0604030504040204" pitchFamily="34" charset="0"/>
                  <a:ea typeface="Times New Roman" panose="02020603050405020304" pitchFamily="18" charset="0"/>
                  <a:cs typeface="Times New Roman" panose="02020603050405020304" pitchFamily="18" charset="0"/>
                </a:rPr>
                <a:t> </a:t>
              </a:r>
              <a:r>
                <a:rPr lang="en-US" sz="1400" i="0">
                  <a:effectLst/>
                  <a:latin typeface="Tahoma" panose="020B0604030504040204" pitchFamily="34" charset="0"/>
                  <a:ea typeface="Times New Roman" panose="02020603050405020304" pitchFamily="18" charset="0"/>
                  <a:cs typeface="Times New Roman" panose="02020603050405020304" pitchFamily="18" charset="0"/>
                </a:rPr>
                <a:t>guarded debating</a:t>
              </a:r>
              <a:r>
                <a:rPr lang="en-US" sz="1400">
                  <a:effectLst/>
                  <a:latin typeface="Tahoma" panose="020B0604030504040204" pitchFamily="34" charset="0"/>
                  <a:ea typeface="Times New Roman" panose="02020603050405020304" pitchFamily="18" charset="0"/>
                  <a:cs typeface="Times New Roman" panose="02020603050405020304" pitchFamily="18" charset="0"/>
                </a:rPr>
                <a:t>.</a:t>
              </a:r>
              <a:endParaRPr lang="en-US" sz="12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pic>
        <xdr:nvPicPr>
          <xdr:cNvPr id="284" name="Picture 283">
            <a:extLst>
              <a:ext uri="{FF2B5EF4-FFF2-40B4-BE49-F238E27FC236}">
                <a16:creationId xmlns:a16="http://schemas.microsoft.com/office/drawing/2014/main" id="{0950B1E4-2110-43BF-8DFA-362A3C8853E4}"/>
              </a:ext>
            </a:extLst>
          </xdr:cNvPr>
          <xdr:cNvPicPr>
            <a:picLocks noChangeAspect="1"/>
          </xdr:cNvPicPr>
        </xdr:nvPicPr>
        <xdr:blipFill>
          <a:blip xmlns:r="http://schemas.openxmlformats.org/officeDocument/2006/relationships" r:embed="rId6"/>
          <a:stretch>
            <a:fillRect/>
          </a:stretch>
        </xdr:blipFill>
        <xdr:spPr>
          <a:xfrm>
            <a:off x="6335586" y="17716499"/>
            <a:ext cx="1650174" cy="2783427"/>
          </a:xfrm>
          <a:prstGeom prst="rect">
            <a:avLst/>
          </a:prstGeom>
        </xdr:spPr>
      </xdr:pic>
    </xdr:grpSp>
    <xdr:clientData/>
  </xdr:twoCellAnchor>
  <xdr:oneCellAnchor>
    <xdr:from>
      <xdr:col>15</xdr:col>
      <xdr:colOff>161148</xdr:colOff>
      <xdr:row>2</xdr:row>
      <xdr:rowOff>55962</xdr:rowOff>
    </xdr:from>
    <xdr:ext cx="4687950" cy="815736"/>
    <xdr:sp macro="" textlink="">
      <xdr:nvSpPr>
        <xdr:cNvPr id="292" name="Rectangle 291">
          <a:extLst>
            <a:ext uri="{FF2B5EF4-FFF2-40B4-BE49-F238E27FC236}">
              <a16:creationId xmlns:a16="http://schemas.microsoft.com/office/drawing/2014/main" id="{1D60AEA6-AD53-4DEC-B7F1-3870B79245FF}"/>
            </a:ext>
          </a:extLst>
        </xdr:cNvPr>
        <xdr:cNvSpPr/>
      </xdr:nvSpPr>
      <xdr:spPr>
        <a:xfrm>
          <a:off x="6561948" y="817962"/>
          <a:ext cx="4687950"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Your messaging</a:t>
          </a:r>
        </a:p>
      </xdr:txBody>
    </xdr:sp>
    <xdr:clientData/>
  </xdr:oneCellAnchor>
  <xdr:oneCellAnchor>
    <xdr:from>
      <xdr:col>15</xdr:col>
      <xdr:colOff>279753</xdr:colOff>
      <xdr:row>15</xdr:row>
      <xdr:rowOff>44232</xdr:rowOff>
    </xdr:from>
    <xdr:ext cx="3290773" cy="815736"/>
    <xdr:sp macro="" textlink="">
      <xdr:nvSpPr>
        <xdr:cNvPr id="293" name="Rectangle 292">
          <a:extLst>
            <a:ext uri="{FF2B5EF4-FFF2-40B4-BE49-F238E27FC236}">
              <a16:creationId xmlns:a16="http://schemas.microsoft.com/office/drawing/2014/main" id="{F5DF255D-12D7-465A-BB45-7EEAECF13B1B}"/>
            </a:ext>
          </a:extLst>
        </xdr:cNvPr>
        <xdr:cNvSpPr/>
      </xdr:nvSpPr>
      <xdr:spPr>
        <a:xfrm>
          <a:off x="6680553" y="3517348"/>
          <a:ext cx="3290773"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Your GOTV</a:t>
          </a:r>
        </a:p>
      </xdr:txBody>
    </xdr:sp>
    <xdr:clientData/>
  </xdr:oneCellAnchor>
  <xdr:oneCellAnchor>
    <xdr:from>
      <xdr:col>15</xdr:col>
      <xdr:colOff>114221</xdr:colOff>
      <xdr:row>22</xdr:row>
      <xdr:rowOff>24580</xdr:rowOff>
    </xdr:from>
    <xdr:ext cx="5114542" cy="815736"/>
    <xdr:sp macro="" textlink="">
      <xdr:nvSpPr>
        <xdr:cNvPr id="294" name="Rectangle 293">
          <a:extLst>
            <a:ext uri="{FF2B5EF4-FFF2-40B4-BE49-F238E27FC236}">
              <a16:creationId xmlns:a16="http://schemas.microsoft.com/office/drawing/2014/main" id="{AAA69B48-8DB6-47AB-9425-BB8E82E5EA51}"/>
            </a:ext>
          </a:extLst>
        </xdr:cNvPr>
        <xdr:cNvSpPr/>
      </xdr:nvSpPr>
      <xdr:spPr>
        <a:xfrm>
          <a:off x="6591221" y="5307780"/>
          <a:ext cx="5114542"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Attracting donors</a:t>
          </a:r>
        </a:p>
      </xdr:txBody>
    </xdr:sp>
    <xdr:clientData/>
  </xdr:oneCellAnchor>
  <xdr:twoCellAnchor>
    <xdr:from>
      <xdr:col>15</xdr:col>
      <xdr:colOff>2540</xdr:colOff>
      <xdr:row>37</xdr:row>
      <xdr:rowOff>68580</xdr:rowOff>
    </xdr:from>
    <xdr:to>
      <xdr:col>26</xdr:col>
      <xdr:colOff>484839</xdr:colOff>
      <xdr:row>55</xdr:row>
      <xdr:rowOff>30480</xdr:rowOff>
    </xdr:to>
    <xdr:sp macro="" textlink="">
      <xdr:nvSpPr>
        <xdr:cNvPr id="296" name="TextBox 295">
          <a:extLst>
            <a:ext uri="{FF2B5EF4-FFF2-40B4-BE49-F238E27FC236}">
              <a16:creationId xmlns:a16="http://schemas.microsoft.com/office/drawing/2014/main" id="{7826F862-054D-4A84-872B-223C92D9D730}"/>
            </a:ext>
          </a:extLst>
        </xdr:cNvPr>
        <xdr:cNvSpPr txBox="1"/>
      </xdr:nvSpPr>
      <xdr:spPr>
        <a:xfrm>
          <a:off x="6380480" y="9220200"/>
          <a:ext cx="6014419" cy="4411980"/>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500" b="1" baseline="0">
              <a:solidFill>
                <a:schemeClr val="dk1"/>
              </a:solidFill>
              <a:latin typeface="Tahoma" panose="020B0604030504040204" pitchFamily="34" charset="0"/>
              <a:ea typeface="Tahoma" panose="020B0604030504040204" pitchFamily="34" charset="0"/>
              <a:cs typeface="Tahoma" panose="020B0604030504040204" pitchFamily="34" charset="0"/>
            </a:rPr>
            <a:t>Why debate when you can relate?</a:t>
          </a:r>
        </a:p>
        <a:p>
          <a:pPr>
            <a:spcBef>
              <a:spcPts val="600"/>
            </a:spcBef>
            <a:spcAft>
              <a:spcPts val="60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Take a stand and fight. Fight for what you know is right. Fight the other side.</a:t>
          </a:r>
        </a:p>
        <a:p>
          <a:pPr>
            <a:spcBef>
              <a:spcPts val="600"/>
            </a:spcBef>
            <a:spcAft>
              <a:spcPts val="60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You probably heard that you're whole life. Right? But if applied with a sledgehammer where a scalpel is needed, you quickly find yourself running in circles. Your reactions become a toxic message rapidly alienating general voters.</a:t>
          </a:r>
        </a:p>
        <a:p>
          <a:pPr>
            <a:spcBef>
              <a:spcPts val="600"/>
            </a:spcBef>
            <a:spcAft>
              <a:spcPts val="60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The average Joe uses political positions to express their publicly affected needs. The more pressing the need, the more inclined to insist what publicly should be done about them. You can quickly deflate political tension by listening for underlying needs, without promising what you or anyone can do about them.</a:t>
          </a:r>
        </a:p>
        <a:p>
          <a:pPr>
            <a:spcBef>
              <a:spcPts val="600"/>
            </a:spcBef>
            <a:spcAft>
              <a:spcPts val="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leaping into debate, grab the opportunity to affirm the undebatable need itself. No one can legitimately fight what someone needs. </a:t>
          </a:r>
          <a:r>
            <a:rPr lang="en-US" sz="1200" b="1" i="0" baseline="0">
              <a:solidFill>
                <a:schemeClr val="dk1"/>
              </a:solidFill>
              <a:latin typeface="Tahoma" panose="020B0604030504040204" pitchFamily="34" charset="0"/>
              <a:ea typeface="Tahoma" panose="020B0604030504040204" pitchFamily="34" charset="0"/>
              <a:cs typeface="Tahoma" panose="020B0604030504040204" pitchFamily="34" charset="0"/>
            </a:rPr>
            <a:t>Opposing what another needs does not extinguish moral conflict, but enflames it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Put out that fire while it is still a small flickering flame. Listen to their awkwardly expressed needs.</a:t>
          </a:r>
        </a:p>
        <a:p>
          <a:pPr>
            <a:spcBef>
              <a:spcPts val="600"/>
            </a:spcBef>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spcBef>
              <a:spcPts val="0"/>
            </a:spcBef>
          </a:pPr>
          <a:r>
            <a:rPr lang="en-US" sz="1500" b="1" baseline="0">
              <a:solidFill>
                <a:schemeClr val="dk1"/>
              </a:solidFill>
              <a:latin typeface="Tahoma" panose="020B0604030504040204" pitchFamily="34" charset="0"/>
              <a:ea typeface="Tahoma" panose="020B0604030504040204" pitchFamily="34" charset="0"/>
              <a:cs typeface="Tahoma" panose="020B0604030504040204" pitchFamily="34" charset="0"/>
            </a:rPr>
            <a:t>Post-debating</a:t>
          </a:r>
        </a:p>
        <a:p>
          <a:pPr>
            <a:spcBef>
              <a:spcPts val="600"/>
            </a:spcBef>
            <a:spcAft>
              <a:spcPts val="6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Go beyond mere debating.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empowers you to affirm the needs behind each political position. Attract general voters with what we call </a:t>
          </a: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post-debating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Debate typically avoids how each side experiences their needs, and this alienates many general voters. You replace guarded debating with opportunity to affirm all your voters' needs.</a:t>
          </a:r>
        </a:p>
        <a:p>
          <a:pPr>
            <a:spcBef>
              <a:spcPts val="600"/>
            </a:spcBef>
          </a:pP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98328</xdr:colOff>
      <xdr:row>128</xdr:row>
      <xdr:rowOff>65223</xdr:rowOff>
    </xdr:from>
    <xdr:to>
      <xdr:col>26</xdr:col>
      <xdr:colOff>384981</xdr:colOff>
      <xdr:row>151</xdr:row>
      <xdr:rowOff>152245</xdr:rowOff>
    </xdr:to>
    <xdr:sp macro="" textlink="">
      <xdr:nvSpPr>
        <xdr:cNvPr id="297" name="Text Box 1">
          <a:extLst>
            <a:ext uri="{FF2B5EF4-FFF2-40B4-BE49-F238E27FC236}">
              <a16:creationId xmlns:a16="http://schemas.microsoft.com/office/drawing/2014/main" id="{7C14C955-B683-43BD-8603-F3E9AC0EC4E7}"/>
            </a:ext>
          </a:extLst>
        </xdr:cNvPr>
        <xdr:cNvSpPr txBox="1"/>
      </xdr:nvSpPr>
      <xdr:spPr>
        <a:xfrm>
          <a:off x="6361968" y="28617363"/>
          <a:ext cx="5933073" cy="465140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pPr>
          <a:r>
            <a:rPr lang="en-US" sz="1800" b="1">
              <a:effectLst/>
              <a:latin typeface="Gadugi" panose="020B0502040204020203" pitchFamily="34" charset="0"/>
              <a:ea typeface="Times New Roman" panose="02020603050405020304" pitchFamily="18" charset="0"/>
              <a:cs typeface="Times New Roman" panose="02020603050405020304" pitchFamily="18" charset="0"/>
            </a:rPr>
            <a:t>See your politicking</a:t>
          </a:r>
          <a:r>
            <a:rPr lang="en-US" sz="1800" b="1" baseline="0">
              <a:effectLst/>
              <a:latin typeface="Gadugi" panose="020B0502040204020203" pitchFamily="34" charset="0"/>
              <a:ea typeface="Times New Roman" panose="02020603050405020304" pitchFamily="18" charset="0"/>
              <a:cs typeface="Times New Roman" panose="02020603050405020304" pitchFamily="18" charset="0"/>
            </a:rPr>
            <a:t> from the general voter's POV</a:t>
          </a:r>
          <a:r>
            <a:rPr lang="en-US" sz="1800" b="1">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How well do you relate to all sides? If all the candidates seem to champion only their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prioritized beliefs, neglecting the affected needs of others, this easily repulses general voters. Why should they vote for what seems blatantly immature? The ballot is not for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them.</a:t>
          </a:r>
        </a:p>
        <a:p>
          <a:pPr marL="0" marR="0">
            <a:spcBef>
              <a:spcPts val="0"/>
            </a:spcBef>
            <a:spcAft>
              <a:spcPts val="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marL="0" marR="0">
            <a:spcBef>
              <a:spcPts val="0"/>
            </a:spcBef>
            <a:spcAft>
              <a:spcPts val="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How much do you trust a political speaker to represent your political views? Which item below best represents your trust in political leadership? Political leadership is best when </a:t>
          </a:r>
        </a:p>
        <a:p>
          <a:pPr marL="342900" marR="0" lvl="0" indent="-342900">
            <a:spcBef>
              <a:spcPts val="0"/>
            </a:spcBef>
            <a:spcAft>
              <a:spcPts val="0"/>
            </a:spcAft>
            <a:buFont typeface="+mj-lt"/>
            <a:buAutoNum type="alphaUcParenR"/>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it fights the other political side tooth and nail.</a:t>
          </a:r>
        </a:p>
        <a:p>
          <a:pPr marL="342900" marR="0" lvl="0" indent="-342900">
            <a:spcBef>
              <a:spcPts val="0"/>
            </a:spcBef>
            <a:spcAft>
              <a:spcPts val="0"/>
            </a:spcAft>
            <a:buFont typeface="+mj-lt"/>
            <a:buAutoNum type="alphaUcParenR"/>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it makes practical compromises to create policies that can serve the most people.</a:t>
          </a:r>
        </a:p>
        <a:p>
          <a:pPr marL="342900" marR="0" lvl="0" indent="-342900">
            <a:spcBef>
              <a:spcPts val="0"/>
            </a:spcBef>
            <a:spcAft>
              <a:spcPts val="0"/>
            </a:spcAft>
            <a:buFont typeface="+mj-lt"/>
            <a:buAutoNum type="alphaUcParenR"/>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it effectively destroys the arguments of the other side to prove own argument as better.</a:t>
          </a:r>
        </a:p>
        <a:p>
          <a:pPr marL="342900" marR="0" lvl="0" indent="-342900">
            <a:spcBef>
              <a:spcPts val="0"/>
            </a:spcBef>
            <a:spcAft>
              <a:spcPts val="0"/>
            </a:spcAft>
            <a:buFont typeface="+mj-lt"/>
            <a:buAutoNum type="alphaUcParenR"/>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it affirms the needs of the others side while taking a firm stand to serve those needs from one’s own political values.</a:t>
          </a:r>
        </a:p>
        <a:p>
          <a:pPr marL="342900" marR="0" lvl="0" indent="-342900">
            <a:spcBef>
              <a:spcPts val="0"/>
            </a:spcBef>
            <a:spcAft>
              <a:spcPts val="0"/>
            </a:spcAft>
            <a:buFont typeface="+mj-lt"/>
            <a:buAutoNum type="alphaUcParenR"/>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it relates to the needs on all sides and holds all accountable to resolve those needs in ways respecting each other’s political values.</a:t>
          </a:r>
        </a:p>
        <a:p>
          <a:pPr marL="0" marR="0" lvl="0" indent="0">
            <a:spcBef>
              <a:spcPts val="0"/>
            </a:spcBef>
            <a:spcAft>
              <a:spcPts val="0"/>
            </a:spcAft>
            <a:buFontTx/>
            <a:buNone/>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marR="0" lvl="0" indent="0">
            <a:spcBef>
              <a:spcPts val="0"/>
            </a:spcBef>
            <a:spcAft>
              <a:spcPts val="0"/>
            </a:spcAft>
            <a:buFontTx/>
            <a:buNone/>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you you don't value the lower items far more than the higher ones, your legitimacy as a candidate is questionable. Use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position yourself as the most legitimate option, to inspire voters to go to the polls. Invite </a:t>
          </a:r>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explore exactly how.</a:t>
          </a:r>
        </a:p>
      </xdr:txBody>
    </xdr:sp>
    <xdr:clientData/>
  </xdr:twoCellAnchor>
  <xdr:twoCellAnchor>
    <xdr:from>
      <xdr:col>1</xdr:col>
      <xdr:colOff>13607</xdr:colOff>
      <xdr:row>110</xdr:row>
      <xdr:rowOff>50484</xdr:rowOff>
    </xdr:from>
    <xdr:to>
      <xdr:col>13</xdr:col>
      <xdr:colOff>13607</xdr:colOff>
      <xdr:row>111</xdr:row>
      <xdr:rowOff>128906</xdr:rowOff>
    </xdr:to>
    <xdr:sp macro="" textlink="">
      <xdr:nvSpPr>
        <xdr:cNvPr id="306" name="TextBox 305">
          <a:extLst>
            <a:ext uri="{FF2B5EF4-FFF2-40B4-BE49-F238E27FC236}">
              <a16:creationId xmlns:a16="http://schemas.microsoft.com/office/drawing/2014/main" id="{42B3A5A4-1949-4358-ADF1-E84C4F2578E5}"/>
            </a:ext>
          </a:extLst>
        </xdr:cNvPr>
        <xdr:cNvSpPr txBox="1"/>
      </xdr:nvSpPr>
      <xdr:spPr>
        <a:xfrm>
          <a:off x="127907" y="25145684"/>
          <a:ext cx="6096000" cy="25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can help you practice such proactive responses to angry objections.</a:t>
          </a:r>
        </a:p>
      </xdr:txBody>
    </xdr:sp>
    <xdr:clientData/>
  </xdr:twoCellAnchor>
  <xdr:twoCellAnchor>
    <xdr:from>
      <xdr:col>23</xdr:col>
      <xdr:colOff>461210</xdr:colOff>
      <xdr:row>195</xdr:row>
      <xdr:rowOff>53474</xdr:rowOff>
    </xdr:from>
    <xdr:to>
      <xdr:col>26</xdr:col>
      <xdr:colOff>481262</xdr:colOff>
      <xdr:row>195</xdr:row>
      <xdr:rowOff>340895</xdr:rowOff>
    </xdr:to>
    <xdr:sp macro="" textlink="">
      <xdr:nvSpPr>
        <xdr:cNvPr id="310" name="Arrow: Left 309">
          <a:hlinkClick xmlns:r="http://schemas.openxmlformats.org/officeDocument/2006/relationships" r:id="rId5" tooltip="back to Harmony Politics tab"/>
          <a:extLst>
            <a:ext uri="{FF2B5EF4-FFF2-40B4-BE49-F238E27FC236}">
              <a16:creationId xmlns:a16="http://schemas.microsoft.com/office/drawing/2014/main" id="{D8F6D02D-6566-4AAC-9827-7E00A8428F5B}"/>
            </a:ext>
          </a:extLst>
        </xdr:cNvPr>
        <xdr:cNvSpPr/>
      </xdr:nvSpPr>
      <xdr:spPr>
        <a:xfrm>
          <a:off x="10883820" y="25574016"/>
          <a:ext cx="153113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13</xdr:col>
      <xdr:colOff>44112</xdr:colOff>
      <xdr:row>195</xdr:row>
      <xdr:rowOff>378327</xdr:rowOff>
    </xdr:from>
    <xdr:to>
      <xdr:col>14</xdr:col>
      <xdr:colOff>3339</xdr:colOff>
      <xdr:row>196</xdr:row>
      <xdr:rowOff>97590</xdr:rowOff>
    </xdr:to>
    <xdr:sp macro="" textlink="">
      <xdr:nvSpPr>
        <xdr:cNvPr id="312" name="Right Triangle 311">
          <a:extLst>
            <a:ext uri="{FF2B5EF4-FFF2-40B4-BE49-F238E27FC236}">
              <a16:creationId xmlns:a16="http://schemas.microsoft.com/office/drawing/2014/main" id="{18D0CBC6-5BB9-47FE-8702-CB820BFF3148}"/>
            </a:ext>
          </a:extLst>
        </xdr:cNvPr>
        <xdr:cNvSpPr/>
      </xdr:nvSpPr>
      <xdr:spPr>
        <a:xfrm flipH="1" flipV="1">
          <a:off x="6193452" y="42349287"/>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73</xdr:row>
      <xdr:rowOff>122918</xdr:rowOff>
    </xdr:from>
    <xdr:to>
      <xdr:col>12</xdr:col>
      <xdr:colOff>390525</xdr:colOff>
      <xdr:row>78</xdr:row>
      <xdr:rowOff>129540</xdr:rowOff>
    </xdr:to>
    <xdr:sp macro="" textlink="">
      <xdr:nvSpPr>
        <xdr:cNvPr id="315" name="TextBox 314">
          <a:extLst>
            <a:ext uri="{FF2B5EF4-FFF2-40B4-BE49-F238E27FC236}">
              <a16:creationId xmlns:a16="http://schemas.microsoft.com/office/drawing/2014/main" id="{F81AA267-3EA1-482F-96F3-38AA0C4CD656}"/>
            </a:ext>
          </a:extLst>
        </xdr:cNvPr>
        <xdr:cNvSpPr txBox="1"/>
      </xdr:nvSpPr>
      <xdr:spPr>
        <a:xfrm>
          <a:off x="114300" y="17286968"/>
          <a:ext cx="5943600" cy="863872"/>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Why should the general voter vote for you?</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Take an honest look at your current messaging. Does it easily antognize the other side? Does your messaging provoke needless defensiveness? Or does it exemplify your readiness to lead all your constituents of any political background? </a:t>
          </a:r>
        </a:p>
        <a:p>
          <a:pPr>
            <a:spcBef>
              <a:spcPts val="600"/>
            </a:spcBef>
          </a:pPr>
          <a:r>
            <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23</xdr:col>
      <xdr:colOff>461210</xdr:colOff>
      <xdr:row>235</xdr:row>
      <xdr:rowOff>53474</xdr:rowOff>
    </xdr:from>
    <xdr:to>
      <xdr:col>26</xdr:col>
      <xdr:colOff>481262</xdr:colOff>
      <xdr:row>235</xdr:row>
      <xdr:rowOff>340895</xdr:rowOff>
    </xdr:to>
    <xdr:sp macro="" textlink="">
      <xdr:nvSpPr>
        <xdr:cNvPr id="329" name="Arrow: Left 328">
          <a:hlinkClick xmlns:r="http://schemas.openxmlformats.org/officeDocument/2006/relationships" r:id="rId5" tooltip="back to Harmony Politics tab"/>
          <a:extLst>
            <a:ext uri="{FF2B5EF4-FFF2-40B4-BE49-F238E27FC236}">
              <a16:creationId xmlns:a16="http://schemas.microsoft.com/office/drawing/2014/main" id="{BC61DF40-E116-49CA-8664-9EBEA692A4AF}"/>
            </a:ext>
          </a:extLst>
        </xdr:cNvPr>
        <xdr:cNvSpPr/>
      </xdr:nvSpPr>
      <xdr:spPr>
        <a:xfrm>
          <a:off x="10883820" y="25574016"/>
          <a:ext cx="153113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27</xdr:col>
      <xdr:colOff>45449</xdr:colOff>
      <xdr:row>236</xdr:row>
      <xdr:rowOff>5348</xdr:rowOff>
    </xdr:from>
    <xdr:to>
      <xdr:col>27</xdr:col>
      <xdr:colOff>118976</xdr:colOff>
      <xdr:row>236</xdr:row>
      <xdr:rowOff>105611</xdr:rowOff>
    </xdr:to>
    <xdr:sp macro="" textlink="">
      <xdr:nvSpPr>
        <xdr:cNvPr id="330" name="Right Triangle 329">
          <a:extLst>
            <a:ext uri="{FF2B5EF4-FFF2-40B4-BE49-F238E27FC236}">
              <a16:creationId xmlns:a16="http://schemas.microsoft.com/office/drawing/2014/main" id="{182140CF-0D4F-4D37-86F3-33069C2D7CB9}"/>
            </a:ext>
          </a:extLst>
        </xdr:cNvPr>
        <xdr:cNvSpPr/>
      </xdr:nvSpPr>
      <xdr:spPr>
        <a:xfrm flipH="1" flipV="1">
          <a:off x="12482839" y="25913348"/>
          <a:ext cx="6590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44112</xdr:colOff>
      <xdr:row>235</xdr:row>
      <xdr:rowOff>378327</xdr:rowOff>
    </xdr:from>
    <xdr:to>
      <xdr:col>13</xdr:col>
      <xdr:colOff>117639</xdr:colOff>
      <xdr:row>236</xdr:row>
      <xdr:rowOff>97590</xdr:rowOff>
    </xdr:to>
    <xdr:sp macro="" textlink="">
      <xdr:nvSpPr>
        <xdr:cNvPr id="331" name="Right Triangle 330">
          <a:extLst>
            <a:ext uri="{FF2B5EF4-FFF2-40B4-BE49-F238E27FC236}">
              <a16:creationId xmlns:a16="http://schemas.microsoft.com/office/drawing/2014/main" id="{2EAE9E14-C9DF-4441-A801-C13FA681E303}"/>
            </a:ext>
          </a:extLst>
        </xdr:cNvPr>
        <xdr:cNvSpPr/>
      </xdr:nvSpPr>
      <xdr:spPr>
        <a:xfrm flipH="1" flipV="1">
          <a:off x="6204688" y="25898869"/>
          <a:ext cx="73527" cy="106721"/>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82</xdr:col>
      <xdr:colOff>300632</xdr:colOff>
      <xdr:row>9</xdr:row>
      <xdr:rowOff>60947</xdr:rowOff>
    </xdr:from>
    <xdr:ext cx="7252819" cy="815736"/>
    <xdr:sp macro="" textlink="">
      <xdr:nvSpPr>
        <xdr:cNvPr id="337" name="Rectangle 336">
          <a:extLst>
            <a:ext uri="{FF2B5EF4-FFF2-40B4-BE49-F238E27FC236}">
              <a16:creationId xmlns:a16="http://schemas.microsoft.com/office/drawing/2014/main" id="{F89838ED-A5FA-497D-98DC-1DD495EF3D83}"/>
            </a:ext>
          </a:extLst>
        </xdr:cNvPr>
        <xdr:cNvSpPr/>
      </xdr:nvSpPr>
      <xdr:spPr>
        <a:xfrm>
          <a:off x="32634832" y="2296147"/>
          <a:ext cx="7252819"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Massage your messaging</a:t>
          </a:r>
        </a:p>
      </xdr:txBody>
    </xdr:sp>
    <xdr:clientData/>
  </xdr:oneCellAnchor>
  <xdr:oneCellAnchor>
    <xdr:from>
      <xdr:col>72</xdr:col>
      <xdr:colOff>207643</xdr:colOff>
      <xdr:row>9</xdr:row>
      <xdr:rowOff>20480</xdr:rowOff>
    </xdr:from>
    <xdr:ext cx="6055504" cy="815736"/>
    <xdr:sp macro="" textlink="">
      <xdr:nvSpPr>
        <xdr:cNvPr id="338" name="Rectangle 337">
          <a:extLst>
            <a:ext uri="{FF2B5EF4-FFF2-40B4-BE49-F238E27FC236}">
              <a16:creationId xmlns:a16="http://schemas.microsoft.com/office/drawing/2014/main" id="{E7403126-71BB-4AF7-8DD7-20843673F8CA}"/>
            </a:ext>
          </a:extLst>
        </xdr:cNvPr>
        <xdr:cNvSpPr/>
      </xdr:nvSpPr>
      <xdr:spPr>
        <a:xfrm>
          <a:off x="26445843" y="2255680"/>
          <a:ext cx="6055504"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Proactive messaging</a:t>
          </a:r>
        </a:p>
      </xdr:txBody>
    </xdr:sp>
    <xdr:clientData/>
  </xdr:oneCellAnchor>
  <xdr:oneCellAnchor>
    <xdr:from>
      <xdr:col>72</xdr:col>
      <xdr:colOff>199840</xdr:colOff>
      <xdr:row>15</xdr:row>
      <xdr:rowOff>172492</xdr:rowOff>
    </xdr:from>
    <xdr:ext cx="5969391" cy="815736"/>
    <xdr:sp macro="" textlink="">
      <xdr:nvSpPr>
        <xdr:cNvPr id="339" name="Rectangle 338">
          <a:extLst>
            <a:ext uri="{FF2B5EF4-FFF2-40B4-BE49-F238E27FC236}">
              <a16:creationId xmlns:a16="http://schemas.microsoft.com/office/drawing/2014/main" id="{780941D1-1009-4608-9FBD-0BFBBE38C602}"/>
            </a:ext>
          </a:extLst>
        </xdr:cNvPr>
        <xdr:cNvSpPr/>
      </xdr:nvSpPr>
      <xdr:spPr>
        <a:xfrm>
          <a:off x="26438040" y="3677692"/>
          <a:ext cx="5969391"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Inspire</a:t>
          </a:r>
          <a:r>
            <a:rPr lang="en-US" sz="4000" b="0" cap="none" spc="0" baseline="0">
              <a:ln w="0"/>
              <a:solidFill>
                <a:srgbClr val="411E5A"/>
              </a:solidFill>
              <a:effectLst>
                <a:outerShdw blurRad="38100" dist="19050" dir="2700000" algn="tl" rotWithShape="0">
                  <a:schemeClr val="dk1">
                    <a:alpha val="40000"/>
                  </a:schemeClr>
                </a:outerShdw>
              </a:effectLst>
              <a:latin typeface="Arial Black" panose="020B0A04020102020204" pitchFamily="34" charset="0"/>
            </a:rPr>
            <a:t> voter turnout</a:t>
          </a:r>
          <a:endPar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oneCellAnchor>
    <xdr:from>
      <xdr:col>72</xdr:col>
      <xdr:colOff>222978</xdr:colOff>
      <xdr:row>21</xdr:row>
      <xdr:rowOff>153248</xdr:rowOff>
    </xdr:from>
    <xdr:ext cx="4259436" cy="815736"/>
    <xdr:sp macro="" textlink="">
      <xdr:nvSpPr>
        <xdr:cNvPr id="340" name="Rectangle 339">
          <a:extLst>
            <a:ext uri="{FF2B5EF4-FFF2-40B4-BE49-F238E27FC236}">
              <a16:creationId xmlns:a16="http://schemas.microsoft.com/office/drawing/2014/main" id="{754F3341-033E-4C56-B9E3-AB50272238AD}"/>
            </a:ext>
          </a:extLst>
        </xdr:cNvPr>
        <xdr:cNvSpPr/>
      </xdr:nvSpPr>
      <xdr:spPr>
        <a:xfrm>
          <a:off x="26461178" y="5182448"/>
          <a:ext cx="4259436" cy="815736"/>
        </a:xfrm>
        <a:prstGeom prst="rect">
          <a:avLst/>
        </a:prstGeom>
        <a:noFill/>
      </xdr:spPr>
      <xdr:txBody>
        <a:bodyPr wrap="none" lIns="91440" tIns="45720" rIns="91440" bIns="45720">
          <a:spAutoFit/>
        </a:bodyPr>
        <a:lstStyle/>
        <a:p>
          <a:pPr algn="l"/>
          <a:r>
            <a:rPr lang="en-US" sz="4000" b="0" cap="none" spc="0">
              <a:ln w="0"/>
              <a:solidFill>
                <a:srgbClr val="411E5A"/>
              </a:solidFill>
              <a:effectLst>
                <a:outerShdw blurRad="38100" dist="19050" dir="2700000" algn="tl" rotWithShape="0">
                  <a:schemeClr val="dk1">
                    <a:alpha val="40000"/>
                  </a:schemeClr>
                </a:outerShdw>
              </a:effectLst>
              <a:latin typeface="Arial Black" panose="020B0A04020102020204" pitchFamily="34" charset="0"/>
            </a:rPr>
            <a:t>Attract donors</a:t>
          </a:r>
        </a:p>
      </xdr:txBody>
    </xdr:sp>
    <xdr:clientData/>
  </xdr:oneCellAnchor>
  <xdr:twoCellAnchor>
    <xdr:from>
      <xdr:col>15</xdr:col>
      <xdr:colOff>7048</xdr:colOff>
      <xdr:row>79</xdr:row>
      <xdr:rowOff>124471</xdr:rowOff>
    </xdr:from>
    <xdr:to>
      <xdr:col>27</xdr:col>
      <xdr:colOff>6957</xdr:colOff>
      <xdr:row>109</xdr:row>
      <xdr:rowOff>22182</xdr:rowOff>
    </xdr:to>
    <xdr:grpSp>
      <xdr:nvGrpSpPr>
        <xdr:cNvPr id="390" name="Group 389">
          <a:extLst>
            <a:ext uri="{FF2B5EF4-FFF2-40B4-BE49-F238E27FC236}">
              <a16:creationId xmlns:a16="http://schemas.microsoft.com/office/drawing/2014/main" id="{9069A704-83B5-43F6-82A6-408EB5557742}"/>
            </a:ext>
          </a:extLst>
        </xdr:cNvPr>
        <xdr:cNvGrpSpPr/>
      </xdr:nvGrpSpPr>
      <xdr:grpSpPr>
        <a:xfrm>
          <a:off x="6384988" y="18404851"/>
          <a:ext cx="6034949" cy="6039431"/>
          <a:chOff x="6384988" y="18709651"/>
          <a:chExt cx="6034949" cy="6039431"/>
        </a:xfrm>
      </xdr:grpSpPr>
      <xdr:sp macro="" textlink="">
        <xdr:nvSpPr>
          <xdr:cNvPr id="316" name="Text Box 1">
            <a:extLst>
              <a:ext uri="{FF2B5EF4-FFF2-40B4-BE49-F238E27FC236}">
                <a16:creationId xmlns:a16="http://schemas.microsoft.com/office/drawing/2014/main" id="{CB2A6B6D-2C69-4B90-8AD3-681EBC5AAFEB}"/>
              </a:ext>
            </a:extLst>
          </xdr:cNvPr>
          <xdr:cNvSpPr txBox="1"/>
        </xdr:nvSpPr>
        <xdr:spPr>
          <a:xfrm>
            <a:off x="6384988" y="18709651"/>
            <a:ext cx="2969079" cy="815829"/>
          </a:xfrm>
          <a:prstGeom prst="rect">
            <a:avLst/>
          </a:prstGeom>
          <a:solidFill>
            <a:srgbClr val="FFD7D7">
              <a:alpha val="89804"/>
            </a:srgb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Sounds self-righteous, selfishly defensive, dismissive, alienating, off-putting, partisan.</a:t>
            </a:r>
          </a:p>
        </xdr:txBody>
      </xdr:sp>
      <xdr:sp macro="" textlink="">
        <xdr:nvSpPr>
          <xdr:cNvPr id="343" name="Text Box 1">
            <a:extLst>
              <a:ext uri="{FF2B5EF4-FFF2-40B4-BE49-F238E27FC236}">
                <a16:creationId xmlns:a16="http://schemas.microsoft.com/office/drawing/2014/main" id="{643B983C-25DA-4C8D-AE41-1EB4B81E8001}"/>
              </a:ext>
            </a:extLst>
          </xdr:cNvPr>
          <xdr:cNvSpPr txBox="1"/>
        </xdr:nvSpPr>
        <xdr:spPr>
          <a:xfrm>
            <a:off x="9451403" y="18709651"/>
            <a:ext cx="2968534" cy="815829"/>
          </a:xfrm>
          <a:prstGeom prst="rect">
            <a:avLst/>
          </a:prstGeom>
          <a:solidFill>
            <a:srgbClr val="F0CD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Sounds comforting, welcoming, engaging, connecting, appealing, nonpartisan.</a:t>
            </a:r>
          </a:p>
        </xdr:txBody>
      </xdr:sp>
      <xdr:sp macro="" textlink="">
        <xdr:nvSpPr>
          <xdr:cNvPr id="344" name="Text Box 1">
            <a:extLst>
              <a:ext uri="{FF2B5EF4-FFF2-40B4-BE49-F238E27FC236}">
                <a16:creationId xmlns:a16="http://schemas.microsoft.com/office/drawing/2014/main" id="{58AAD758-512F-49D0-B40C-85E7E3C70A03}"/>
              </a:ext>
            </a:extLst>
          </xdr:cNvPr>
          <xdr:cNvSpPr txBox="1"/>
        </xdr:nvSpPr>
        <xdr:spPr>
          <a:xfrm>
            <a:off x="6384988" y="19649814"/>
            <a:ext cx="2969079" cy="1623967"/>
          </a:xfrm>
          <a:prstGeom prst="rect">
            <a:avLst/>
          </a:prstGeom>
          <a:solidFill>
            <a:srgbClr val="FFD7D7">
              <a:alpha val="90000"/>
            </a:srgb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“Cancel culture has gone too far!”</a:t>
            </a:r>
          </a:p>
        </xdr:txBody>
      </xdr:sp>
      <xdr:sp macro="" textlink="">
        <xdr:nvSpPr>
          <xdr:cNvPr id="345" name="Text Box 1">
            <a:extLst>
              <a:ext uri="{FF2B5EF4-FFF2-40B4-BE49-F238E27FC236}">
                <a16:creationId xmlns:a16="http://schemas.microsoft.com/office/drawing/2014/main" id="{05F82A05-1B0D-452B-8987-93608D8622CA}"/>
              </a:ext>
            </a:extLst>
          </xdr:cNvPr>
          <xdr:cNvSpPr txBox="1"/>
        </xdr:nvSpPr>
        <xdr:spPr>
          <a:xfrm>
            <a:off x="9451403" y="19649814"/>
            <a:ext cx="2968534" cy="1623967"/>
          </a:xfrm>
          <a:prstGeom prst="rect">
            <a:avLst/>
          </a:prstGeom>
          <a:solidFill>
            <a:srgbClr val="F0CD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“No one should lose their jobs or careers because of a common social faux pas. Nor should anyone be subjected to continual carelessness from insensitivities. We need policies that respect both needs, and guard all rights.”</a:t>
            </a:r>
          </a:p>
        </xdr:txBody>
      </xdr:sp>
      <xdr:sp macro="" textlink="">
        <xdr:nvSpPr>
          <xdr:cNvPr id="352" name="Text Box 1">
            <a:extLst>
              <a:ext uri="{FF2B5EF4-FFF2-40B4-BE49-F238E27FC236}">
                <a16:creationId xmlns:a16="http://schemas.microsoft.com/office/drawing/2014/main" id="{262E1FDB-4A23-4272-B5C3-861BF1F0B8C8}"/>
              </a:ext>
            </a:extLst>
          </xdr:cNvPr>
          <xdr:cNvSpPr txBox="1"/>
        </xdr:nvSpPr>
        <xdr:spPr>
          <a:xfrm>
            <a:off x="6384988" y="21383545"/>
            <a:ext cx="2969079" cy="1630408"/>
          </a:xfrm>
          <a:prstGeom prst="rect">
            <a:avLst/>
          </a:prstGeom>
          <a:solidFill>
            <a:srgbClr val="FFD7D7">
              <a:alpha val="90000"/>
            </a:srgb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“All lives matter!”</a:t>
            </a:r>
          </a:p>
        </xdr:txBody>
      </xdr:sp>
      <xdr:sp macro="" textlink="">
        <xdr:nvSpPr>
          <xdr:cNvPr id="353" name="Text Box 1">
            <a:extLst>
              <a:ext uri="{FF2B5EF4-FFF2-40B4-BE49-F238E27FC236}">
                <a16:creationId xmlns:a16="http://schemas.microsoft.com/office/drawing/2014/main" id="{5CD592E6-B68D-456D-8663-FFDC9A519287}"/>
              </a:ext>
            </a:extLst>
          </xdr:cNvPr>
          <xdr:cNvSpPr txBox="1"/>
        </xdr:nvSpPr>
        <xdr:spPr>
          <a:xfrm>
            <a:off x="9451403" y="21383543"/>
            <a:ext cx="2968534" cy="1630408"/>
          </a:xfrm>
          <a:prstGeom prst="rect">
            <a:avLst/>
          </a:prstGeom>
          <a:solidFill>
            <a:srgbClr val="F0CD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“Yes, all lives matter. But it seems some lives matter more. Let’s first give attention to those lives under the most threat, without threatening the lives or livelihoods of others.”</a:t>
            </a:r>
          </a:p>
        </xdr:txBody>
      </xdr:sp>
      <xdr:sp macro="" textlink="">
        <xdr:nvSpPr>
          <xdr:cNvPr id="354" name="Text Box 1">
            <a:extLst>
              <a:ext uri="{FF2B5EF4-FFF2-40B4-BE49-F238E27FC236}">
                <a16:creationId xmlns:a16="http://schemas.microsoft.com/office/drawing/2014/main" id="{A221FDAA-06D3-4FA7-BC37-35D6DFA1FBDE}"/>
              </a:ext>
            </a:extLst>
          </xdr:cNvPr>
          <xdr:cNvSpPr txBox="1"/>
        </xdr:nvSpPr>
        <xdr:spPr>
          <a:xfrm>
            <a:off x="6384988" y="23121450"/>
            <a:ext cx="2969079" cy="1627632"/>
          </a:xfrm>
          <a:prstGeom prst="rect">
            <a:avLst/>
          </a:prstGeom>
          <a:solidFill>
            <a:srgbClr val="FFD7D7">
              <a:alpha val="90000"/>
            </a:srgb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“It’s my right to go out in public without a mask.”</a:t>
            </a:r>
          </a:p>
        </xdr:txBody>
      </xdr:sp>
      <xdr:sp macro="" textlink="">
        <xdr:nvSpPr>
          <xdr:cNvPr id="355" name="Text Box 1">
            <a:extLst>
              <a:ext uri="{FF2B5EF4-FFF2-40B4-BE49-F238E27FC236}">
                <a16:creationId xmlns:a16="http://schemas.microsoft.com/office/drawing/2014/main" id="{4C6719A5-D920-446F-807E-C58F0E973E2C}"/>
              </a:ext>
            </a:extLst>
          </xdr:cNvPr>
          <xdr:cNvSpPr txBox="1"/>
        </xdr:nvSpPr>
        <xdr:spPr>
          <a:xfrm>
            <a:off x="9451403" y="23121449"/>
            <a:ext cx="2968534" cy="1627632"/>
          </a:xfrm>
          <a:prstGeom prst="rect">
            <a:avLst/>
          </a:prstGeom>
          <a:solidFill>
            <a:srgbClr val="F0CD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“Sure, you have a right to go out without a mask, but to others have a right to risk a potentially deadly contraction because they don’t know if you are asymptomatic? Let’s prioritize safety until we get a vaccine. Then celebrate by freely going out in public.”</a:t>
            </a:r>
          </a:p>
        </xdr:txBody>
      </xdr:sp>
    </xdr:grpSp>
    <xdr:clientData/>
  </xdr:twoCellAnchor>
  <xdr:twoCellAnchor>
    <xdr:from>
      <xdr:col>1</xdr:col>
      <xdr:colOff>13852</xdr:colOff>
      <xdr:row>79</xdr:row>
      <xdr:rowOff>124471</xdr:rowOff>
    </xdr:from>
    <xdr:to>
      <xdr:col>13</xdr:col>
      <xdr:colOff>13761</xdr:colOff>
      <xdr:row>109</xdr:row>
      <xdr:rowOff>22182</xdr:rowOff>
    </xdr:to>
    <xdr:grpSp>
      <xdr:nvGrpSpPr>
        <xdr:cNvPr id="391" name="Group 390">
          <a:extLst>
            <a:ext uri="{FF2B5EF4-FFF2-40B4-BE49-F238E27FC236}">
              <a16:creationId xmlns:a16="http://schemas.microsoft.com/office/drawing/2014/main" id="{54E86BB4-4859-4001-AB17-FE42D8862A83}"/>
            </a:ext>
          </a:extLst>
        </xdr:cNvPr>
        <xdr:cNvGrpSpPr/>
      </xdr:nvGrpSpPr>
      <xdr:grpSpPr>
        <a:xfrm>
          <a:off x="128152" y="18404851"/>
          <a:ext cx="6034949" cy="6039431"/>
          <a:chOff x="128152" y="18709651"/>
          <a:chExt cx="6034949" cy="6039431"/>
        </a:xfrm>
      </xdr:grpSpPr>
      <xdr:sp macro="" textlink="">
        <xdr:nvSpPr>
          <xdr:cNvPr id="356" name="Text Box 1">
            <a:extLst>
              <a:ext uri="{FF2B5EF4-FFF2-40B4-BE49-F238E27FC236}">
                <a16:creationId xmlns:a16="http://schemas.microsoft.com/office/drawing/2014/main" id="{15BE7CC1-D8A7-46FE-A4D7-883A502B391F}"/>
              </a:ext>
            </a:extLst>
          </xdr:cNvPr>
          <xdr:cNvSpPr txBox="1"/>
        </xdr:nvSpPr>
        <xdr:spPr>
          <a:xfrm>
            <a:off x="128152" y="18709651"/>
            <a:ext cx="2969079" cy="815829"/>
          </a:xfrm>
          <a:prstGeom prst="rect">
            <a:avLst/>
          </a:prstGeom>
          <a:solidFill>
            <a:schemeClr val="accent5">
              <a:lumMod val="20000"/>
              <a:lumOff val="80000"/>
              <a:alpha val="90000"/>
            </a:scheme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Sounds self-righteous, selfishly defensive, dismissive, alienating, off-putting, partisan.</a:t>
            </a:r>
          </a:p>
        </xdr:txBody>
      </xdr:sp>
      <xdr:sp macro="" textlink="">
        <xdr:nvSpPr>
          <xdr:cNvPr id="357" name="Text Box 1">
            <a:extLst>
              <a:ext uri="{FF2B5EF4-FFF2-40B4-BE49-F238E27FC236}">
                <a16:creationId xmlns:a16="http://schemas.microsoft.com/office/drawing/2014/main" id="{637AB550-D498-4D1D-9022-BB8037ABA491}"/>
              </a:ext>
            </a:extLst>
          </xdr:cNvPr>
          <xdr:cNvSpPr txBox="1"/>
        </xdr:nvSpPr>
        <xdr:spPr>
          <a:xfrm>
            <a:off x="3194567" y="18709651"/>
            <a:ext cx="2968534" cy="815829"/>
          </a:xfrm>
          <a:prstGeom prst="rect">
            <a:avLst/>
          </a:prstGeom>
          <a:solidFill>
            <a:srgbClr val="EBDC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Sounds comforting, welcoming, engaging, connecting, appealing, nonpartisan.</a:t>
            </a:r>
          </a:p>
        </xdr:txBody>
      </xdr:sp>
      <xdr:sp macro="" textlink="">
        <xdr:nvSpPr>
          <xdr:cNvPr id="358" name="Text Box 1">
            <a:extLst>
              <a:ext uri="{FF2B5EF4-FFF2-40B4-BE49-F238E27FC236}">
                <a16:creationId xmlns:a16="http://schemas.microsoft.com/office/drawing/2014/main" id="{25BBFACC-AF60-4163-824D-7B3858185906}"/>
              </a:ext>
            </a:extLst>
          </xdr:cNvPr>
          <xdr:cNvSpPr txBox="1"/>
        </xdr:nvSpPr>
        <xdr:spPr>
          <a:xfrm>
            <a:off x="128152" y="19649814"/>
            <a:ext cx="2969079" cy="1623967"/>
          </a:xfrm>
          <a:prstGeom prst="rect">
            <a:avLst/>
          </a:prstGeom>
          <a:solidFill>
            <a:schemeClr val="accent5">
              <a:lumMod val="20000"/>
              <a:lumOff val="80000"/>
              <a:alpha val="90000"/>
            </a:scheme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“Hate speech is not free</a:t>
            </a:r>
            <a:r>
              <a:rPr lang="en-US" sz="1100" baseline="0">
                <a:effectLst/>
                <a:latin typeface="Tahoma" panose="020B0604030504040204" pitchFamily="34" charset="0"/>
                <a:ea typeface="Tahoma" panose="020B0604030504040204" pitchFamily="34" charset="0"/>
                <a:cs typeface="Tahoma" panose="020B0604030504040204" pitchFamily="34" charset="0"/>
              </a:rPr>
              <a:t> speech</a:t>
            </a:r>
            <a:r>
              <a:rPr lang="en-US" sz="1100">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59" name="Text Box 1">
            <a:extLst>
              <a:ext uri="{FF2B5EF4-FFF2-40B4-BE49-F238E27FC236}">
                <a16:creationId xmlns:a16="http://schemas.microsoft.com/office/drawing/2014/main" id="{5294603C-4DD3-4D23-9D2D-4FE7BD9A5CE8}"/>
              </a:ext>
            </a:extLst>
          </xdr:cNvPr>
          <xdr:cNvSpPr txBox="1"/>
        </xdr:nvSpPr>
        <xdr:spPr>
          <a:xfrm>
            <a:off x="3194567" y="19649813"/>
            <a:ext cx="2968534" cy="1627632"/>
          </a:xfrm>
          <a:prstGeom prst="rect">
            <a:avLst/>
          </a:prstGeom>
          <a:solidFill>
            <a:srgbClr val="EBDC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“No one should be targeted with offensive</a:t>
            </a:r>
            <a:r>
              <a:rPr lang="en-US" sz="1100" baseline="0">
                <a:effectLst/>
                <a:latin typeface="Tahoma" panose="020B0604030504040204" pitchFamily="34" charset="0"/>
                <a:ea typeface="Tahoma" panose="020B0604030504040204" pitchFamily="34" charset="0"/>
                <a:cs typeface="Tahoma" panose="020B0604030504040204" pitchFamily="34" charset="0"/>
              </a:rPr>
              <a:t> expressions. </a:t>
            </a:r>
            <a:r>
              <a:rPr lang="en-US" sz="1100">
                <a:effectLst/>
                <a:latin typeface="Tahoma" panose="020B0604030504040204" pitchFamily="34" charset="0"/>
                <a:ea typeface="Tahoma" panose="020B0604030504040204" pitchFamily="34" charset="0"/>
                <a:cs typeface="Tahoma" panose="020B0604030504040204" pitchFamily="34" charset="0"/>
              </a:rPr>
              <a:t>But is 'hate</a:t>
            </a:r>
            <a:r>
              <a:rPr lang="en-US" sz="1100" baseline="0">
                <a:effectLst/>
                <a:latin typeface="Tahoma" panose="020B0604030504040204" pitchFamily="34" charset="0"/>
                <a:ea typeface="Tahoma" panose="020B0604030504040204" pitchFamily="34" charset="0"/>
                <a:cs typeface="Tahoma" panose="020B0604030504040204" pitchFamily="34" charset="0"/>
              </a:rPr>
              <a:t> speech' in the eye of the beholder? Let us balance the needs to express oneself and the need not to be exposed to harmful expressions of others</a:t>
            </a:r>
            <a:r>
              <a:rPr lang="en-US" sz="1100">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60" name="Text Box 1">
            <a:extLst>
              <a:ext uri="{FF2B5EF4-FFF2-40B4-BE49-F238E27FC236}">
                <a16:creationId xmlns:a16="http://schemas.microsoft.com/office/drawing/2014/main" id="{6095AA6B-F3B7-4CDF-A964-5586A456B23A}"/>
              </a:ext>
            </a:extLst>
          </xdr:cNvPr>
          <xdr:cNvSpPr txBox="1"/>
        </xdr:nvSpPr>
        <xdr:spPr>
          <a:xfrm>
            <a:off x="128152" y="21383545"/>
            <a:ext cx="2969079" cy="1627632"/>
          </a:xfrm>
          <a:prstGeom prst="rect">
            <a:avLst/>
          </a:prstGeom>
          <a:solidFill>
            <a:schemeClr val="accent5">
              <a:lumMod val="20000"/>
              <a:lumOff val="80000"/>
              <a:alpha val="90000"/>
            </a:scheme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“Defund</a:t>
            </a:r>
            <a:r>
              <a:rPr lang="en-US" sz="1100" baseline="0">
                <a:effectLst/>
                <a:latin typeface="Tahoma" panose="020B0604030504040204" pitchFamily="34" charset="0"/>
                <a:ea typeface="Tahoma" panose="020B0604030504040204" pitchFamily="34" charset="0"/>
                <a:cs typeface="Tahoma" panose="020B0604030504040204" pitchFamily="34" charset="0"/>
              </a:rPr>
              <a:t> the police</a:t>
            </a:r>
            <a:r>
              <a:rPr lang="en-US" sz="1100">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61" name="Text Box 1">
            <a:extLst>
              <a:ext uri="{FF2B5EF4-FFF2-40B4-BE49-F238E27FC236}">
                <a16:creationId xmlns:a16="http://schemas.microsoft.com/office/drawing/2014/main" id="{83D7C4B0-9ABB-4332-8C58-4F9E01BCCB8A}"/>
              </a:ext>
            </a:extLst>
          </xdr:cNvPr>
          <xdr:cNvSpPr txBox="1"/>
        </xdr:nvSpPr>
        <xdr:spPr>
          <a:xfrm>
            <a:off x="3194567" y="21383543"/>
            <a:ext cx="2968534" cy="1627632"/>
          </a:xfrm>
          <a:prstGeom prst="rect">
            <a:avLst/>
          </a:prstGeom>
          <a:solidFill>
            <a:srgbClr val="EBDC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“We do need to rethink</a:t>
            </a:r>
            <a:r>
              <a:rPr lang="en-US" sz="1100" baseline="0">
                <a:effectLst/>
                <a:latin typeface="Tahoma" panose="020B0604030504040204" pitchFamily="34" charset="0"/>
                <a:ea typeface="Tahoma" panose="020B0604030504040204" pitchFamily="34" charset="0"/>
                <a:cs typeface="Tahoma" panose="020B0604030504040204" pitchFamily="34" charset="0"/>
              </a:rPr>
              <a:t> policing in many communities. We need to step back from easy answers and get back to evidence-based practices that includes input from those most significantly affected</a:t>
            </a:r>
            <a:r>
              <a:rPr lang="en-US" sz="1100">
                <a:effectLst/>
                <a:latin typeface="Tahoma" panose="020B0604030504040204" pitchFamily="34" charset="0"/>
                <a:ea typeface="Tahoma" panose="020B0604030504040204" pitchFamily="34" charset="0"/>
                <a:cs typeface="Tahoma" panose="020B0604030504040204" pitchFamily="34" charset="0"/>
              </a:rPr>
              <a:t>. We must priortize funding to support all our needs.”</a:t>
            </a:r>
          </a:p>
        </xdr:txBody>
      </xdr:sp>
      <xdr:sp macro="" textlink="">
        <xdr:nvSpPr>
          <xdr:cNvPr id="362" name="Text Box 1">
            <a:extLst>
              <a:ext uri="{FF2B5EF4-FFF2-40B4-BE49-F238E27FC236}">
                <a16:creationId xmlns:a16="http://schemas.microsoft.com/office/drawing/2014/main" id="{7A2DF25E-3488-413D-8295-E00182F8E624}"/>
              </a:ext>
            </a:extLst>
          </xdr:cNvPr>
          <xdr:cNvSpPr txBox="1"/>
        </xdr:nvSpPr>
        <xdr:spPr>
          <a:xfrm>
            <a:off x="128152" y="23121450"/>
            <a:ext cx="2969079" cy="1627632"/>
          </a:xfrm>
          <a:prstGeom prst="rect">
            <a:avLst/>
          </a:prstGeom>
          <a:solidFill>
            <a:schemeClr val="accent5">
              <a:lumMod val="20000"/>
              <a:lumOff val="80000"/>
              <a:alpha val="90000"/>
            </a:schemeClr>
          </a:solidFill>
          <a:ln w="6350">
            <a:noFill/>
          </a:ln>
          <a:effectLst>
            <a:outerShdw blurRad="38100" dist="25400" dir="2700000" algn="tl"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spcBef>
                <a:spcPts val="0"/>
              </a:spcBef>
              <a:spcAft>
                <a:spcPts val="600"/>
              </a:spcAft>
            </a:pP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Guarded</a:t>
            </a:r>
            <a:r>
              <a:rPr lang="en-US" sz="1800" b="1" baseline="0">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debating</a:t>
            </a:r>
            <a:r>
              <a:rPr lang="en-US" sz="1800" b="1">
                <a:solidFill>
                  <a:srgbClr val="281437"/>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281437"/>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indent="0">
              <a:spcBef>
                <a:spcPts val="0"/>
              </a:spcBef>
              <a:spcAft>
                <a:spcPts val="0"/>
              </a:spcAft>
            </a:pPr>
            <a:r>
              <a:rPr lang="en-US" sz="1100" baseline="0">
                <a:effectLst/>
                <a:latin typeface="Tahoma" panose="020B0604030504040204" pitchFamily="34" charset="0"/>
                <a:ea typeface="Tahoma" panose="020B0604030504040204" pitchFamily="34" charset="0"/>
                <a:cs typeface="Tahoma" panose="020B0604030504040204" pitchFamily="34" charset="0"/>
              </a:rPr>
              <a:t>“It's not yet safe to open the schools.”</a:t>
            </a:r>
          </a:p>
        </xdr:txBody>
      </xdr:sp>
      <xdr:sp macro="" textlink="">
        <xdr:nvSpPr>
          <xdr:cNvPr id="363" name="Text Box 1">
            <a:extLst>
              <a:ext uri="{FF2B5EF4-FFF2-40B4-BE49-F238E27FC236}">
                <a16:creationId xmlns:a16="http://schemas.microsoft.com/office/drawing/2014/main" id="{17F8F692-82D6-40EF-9858-8A4B4B760AB9}"/>
              </a:ext>
            </a:extLst>
          </xdr:cNvPr>
          <xdr:cNvSpPr txBox="1"/>
        </xdr:nvSpPr>
        <xdr:spPr>
          <a:xfrm>
            <a:off x="3194567" y="23121448"/>
            <a:ext cx="2968534" cy="1627632"/>
          </a:xfrm>
          <a:prstGeom prst="rect">
            <a:avLst/>
          </a:prstGeom>
          <a:solidFill>
            <a:srgbClr val="EBDCFF">
              <a:alpha val="90000"/>
            </a:srgbClr>
          </a:solidFill>
          <a:ln w="6350">
            <a:noFill/>
          </a:ln>
          <a:effectLst>
            <a:outerShdw blurRad="38100" dist="25400" dir="8100000" algn="tr" rotWithShape="0">
              <a:prstClr val="black">
                <a:alpha val="25000"/>
              </a:prstClr>
            </a:outerShdw>
          </a:effectLst>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600"/>
              </a:spcAft>
            </a:pP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Affirm</a:t>
            </a:r>
            <a:r>
              <a:rPr lang="en-US" sz="1800" b="1" baseline="0">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relating</a:t>
            </a:r>
            <a:r>
              <a:rPr lang="en-US" sz="1800" b="1">
                <a:solidFill>
                  <a:srgbClr val="1E5A28"/>
                </a:solidFill>
                <a:effectLst/>
                <a:latin typeface="Gadugi" panose="020B0502040204020203" pitchFamily="34" charset="0"/>
                <a:ea typeface="Times New Roman" panose="02020603050405020304" pitchFamily="18" charset="0"/>
                <a:cs typeface="Times New Roman" panose="02020603050405020304" pitchFamily="18" charset="0"/>
              </a:rPr>
              <a:t> </a:t>
            </a:r>
            <a:endParaRPr lang="en-US" sz="1100">
              <a:solidFill>
                <a:srgbClr val="1E5A28"/>
              </a:solidFill>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Tahoma" panose="020B0604030504040204" pitchFamily="34" charset="0"/>
                <a:ea typeface="Tahoma" panose="020B0604030504040204" pitchFamily="34" charset="0"/>
                <a:cs typeface="Tahoma" panose="020B0604030504040204" pitchFamily="34" charset="0"/>
              </a:rPr>
              <a:t>“Schools</a:t>
            </a:r>
            <a:r>
              <a:rPr lang="en-US" sz="1100" baseline="0">
                <a:effectLst/>
                <a:latin typeface="Tahoma" panose="020B0604030504040204" pitchFamily="34" charset="0"/>
                <a:ea typeface="Tahoma" panose="020B0604030504040204" pitchFamily="34" charset="0"/>
                <a:cs typeface="Tahoma" panose="020B0604030504040204" pitchFamily="34" charset="0"/>
              </a:rPr>
              <a:t> must be a place safe for everyone. We must do all we can to ensure today's children receive the education they deserve. While protecting the health of everyone, on a case-by-case basis.</a:t>
            </a:r>
            <a:r>
              <a:rPr lang="en-US" sz="1100">
                <a:effectLst/>
                <a:latin typeface="Tahoma" panose="020B0604030504040204" pitchFamily="34" charset="0"/>
                <a:ea typeface="Tahoma" panose="020B0604030504040204" pitchFamily="34" charset="0"/>
                <a:cs typeface="Tahoma" panose="020B0604030504040204" pitchFamily="34" charset="0"/>
              </a:rPr>
              <a:t>”</a:t>
            </a:r>
          </a:p>
        </xdr:txBody>
      </xdr:sp>
    </xdr:grpSp>
    <xdr:clientData/>
  </xdr:twoCellAnchor>
  <xdr:twoCellAnchor>
    <xdr:from>
      <xdr:col>15</xdr:col>
      <xdr:colOff>34017</xdr:colOff>
      <xdr:row>110</xdr:row>
      <xdr:rowOff>50484</xdr:rowOff>
    </xdr:from>
    <xdr:to>
      <xdr:col>27</xdr:col>
      <xdr:colOff>34017</xdr:colOff>
      <xdr:row>111</xdr:row>
      <xdr:rowOff>128906</xdr:rowOff>
    </xdr:to>
    <xdr:sp macro="" textlink="">
      <xdr:nvSpPr>
        <xdr:cNvPr id="364" name="TextBox 363">
          <a:extLst>
            <a:ext uri="{FF2B5EF4-FFF2-40B4-BE49-F238E27FC236}">
              <a16:creationId xmlns:a16="http://schemas.microsoft.com/office/drawing/2014/main" id="{BFA110D6-9139-48DD-B8FA-4363674A6C21}"/>
            </a:ext>
          </a:extLst>
        </xdr:cNvPr>
        <xdr:cNvSpPr txBox="1"/>
      </xdr:nvSpPr>
      <xdr:spPr>
        <a:xfrm>
          <a:off x="6472917" y="25145684"/>
          <a:ext cx="6096000" cy="25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offers more messaging tips to help establish you as the rightful winner.</a:t>
          </a:r>
        </a:p>
      </xdr:txBody>
    </xdr:sp>
    <xdr:clientData/>
  </xdr:twoCellAnchor>
  <xdr:twoCellAnchor>
    <xdr:from>
      <xdr:col>23</xdr:col>
      <xdr:colOff>461210</xdr:colOff>
      <xdr:row>154</xdr:row>
      <xdr:rowOff>53474</xdr:rowOff>
    </xdr:from>
    <xdr:to>
      <xdr:col>26</xdr:col>
      <xdr:colOff>481262</xdr:colOff>
      <xdr:row>154</xdr:row>
      <xdr:rowOff>340895</xdr:rowOff>
    </xdr:to>
    <xdr:sp macro="" textlink="">
      <xdr:nvSpPr>
        <xdr:cNvPr id="385" name="Arrow: Left 384">
          <a:hlinkClick xmlns:r="http://schemas.openxmlformats.org/officeDocument/2006/relationships" r:id="rId5" tooltip="back to Harmony Politics tab"/>
          <a:extLst>
            <a:ext uri="{FF2B5EF4-FFF2-40B4-BE49-F238E27FC236}">
              <a16:creationId xmlns:a16="http://schemas.microsoft.com/office/drawing/2014/main" id="{97AB1624-F6FB-4EBB-8936-1C71E8086A7D}"/>
            </a:ext>
          </a:extLst>
        </xdr:cNvPr>
        <xdr:cNvSpPr/>
      </xdr:nvSpPr>
      <xdr:spPr>
        <a:xfrm>
          <a:off x="10964110" y="25682074"/>
          <a:ext cx="1544052"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27</xdr:col>
      <xdr:colOff>45449</xdr:colOff>
      <xdr:row>155</xdr:row>
      <xdr:rowOff>5348</xdr:rowOff>
    </xdr:from>
    <xdr:to>
      <xdr:col>27</xdr:col>
      <xdr:colOff>118976</xdr:colOff>
      <xdr:row>155</xdr:row>
      <xdr:rowOff>105611</xdr:rowOff>
    </xdr:to>
    <xdr:sp macro="" textlink="">
      <xdr:nvSpPr>
        <xdr:cNvPr id="386" name="Right Triangle 385">
          <a:extLst>
            <a:ext uri="{FF2B5EF4-FFF2-40B4-BE49-F238E27FC236}">
              <a16:creationId xmlns:a16="http://schemas.microsoft.com/office/drawing/2014/main" id="{19A70982-8A86-4688-AF25-B713064EC080}"/>
            </a:ext>
          </a:extLst>
        </xdr:cNvPr>
        <xdr:cNvSpPr/>
      </xdr:nvSpPr>
      <xdr:spPr>
        <a:xfrm flipH="1" flipV="1">
          <a:off x="12580349" y="26014948"/>
          <a:ext cx="6590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44112</xdr:colOff>
      <xdr:row>154</xdr:row>
      <xdr:rowOff>378327</xdr:rowOff>
    </xdr:from>
    <xdr:to>
      <xdr:col>13</xdr:col>
      <xdr:colOff>117639</xdr:colOff>
      <xdr:row>155</xdr:row>
      <xdr:rowOff>97590</xdr:rowOff>
    </xdr:to>
    <xdr:sp macro="" textlink="">
      <xdr:nvSpPr>
        <xdr:cNvPr id="387" name="Right Triangle 386">
          <a:extLst>
            <a:ext uri="{FF2B5EF4-FFF2-40B4-BE49-F238E27FC236}">
              <a16:creationId xmlns:a16="http://schemas.microsoft.com/office/drawing/2014/main" id="{1E72656A-FFFA-4298-90B5-B771F1D37AC6}"/>
            </a:ext>
          </a:extLst>
        </xdr:cNvPr>
        <xdr:cNvSpPr/>
      </xdr:nvSpPr>
      <xdr:spPr>
        <a:xfrm flipH="1" flipV="1">
          <a:off x="6254412" y="26006927"/>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55880</xdr:colOff>
      <xdr:row>114</xdr:row>
      <xdr:rowOff>68580</xdr:rowOff>
    </xdr:from>
    <xdr:to>
      <xdr:col>27</xdr:col>
      <xdr:colOff>35259</xdr:colOff>
      <xdr:row>128</xdr:row>
      <xdr:rowOff>38100</xdr:rowOff>
    </xdr:to>
    <xdr:sp macro="" textlink="">
      <xdr:nvSpPr>
        <xdr:cNvPr id="392" name="TextBox 391">
          <a:extLst>
            <a:ext uri="{FF2B5EF4-FFF2-40B4-BE49-F238E27FC236}">
              <a16:creationId xmlns:a16="http://schemas.microsoft.com/office/drawing/2014/main" id="{3F47F896-DC06-46B4-8C28-C1A6554E5E53}"/>
            </a:ext>
          </a:extLst>
        </xdr:cNvPr>
        <xdr:cNvSpPr txBox="1"/>
      </xdr:nvSpPr>
      <xdr:spPr>
        <a:xfrm>
          <a:off x="6456680" y="25405080"/>
          <a:ext cx="6037279" cy="2779395"/>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Bef>
              <a:spcPts val="600"/>
            </a:spcBef>
          </a:pP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spcBef>
              <a:spcPts val="600"/>
            </a:spcBef>
            <a:spcAft>
              <a:spcPts val="600"/>
            </a:spcAft>
          </a:pPr>
          <a:r>
            <a:rPr lang="en-US" sz="1200" b="1" spc="-20" baseline="0">
              <a:solidFill>
                <a:schemeClr val="dk1"/>
              </a:solidFill>
              <a:latin typeface="Tahoma" panose="020B0604030504040204" pitchFamily="34" charset="0"/>
              <a:ea typeface="Tahoma" panose="020B0604030504040204" pitchFamily="34" charset="0"/>
              <a:cs typeface="Tahoma" panose="020B0604030504040204" pitchFamily="34" charset="0"/>
            </a:rPr>
            <a:t>If perceived to oppose what someone may need, you may lack the legitimacy to  lead</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 If you instantly sort out what we can publicly do about a need from the unchangeable need itself, you demonstrate a quality of leadership we all crave.</a:t>
          </a:r>
        </a:p>
        <a:p>
          <a:pPr>
            <a:spcBef>
              <a:spcPts val="600"/>
            </a:spcBef>
            <a:spcAft>
              <a:spcPts val="60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If general voters perceive your opponent opposes needs in their generalizing, and you clearly affirm needs (without promising what you can do about them), you appear as a more legitimate office holder.</a:t>
          </a:r>
        </a:p>
        <a:p>
          <a:pPr>
            <a:spcBef>
              <a:spcPts val="600"/>
            </a:spcBef>
            <a:spcAft>
              <a:spcPts val="600"/>
            </a:spcAft>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If general voters see you as refreshingly responsive to an array of politicized needs, you may inspire them to take the time to vote the first Tuesday in November. If any opponent seems a threat to what a general voter specifically needs, and you by contrast appear to understand those needs, your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 inspired responsiveness could motivate them with an urgency to vote.</a:t>
          </a:r>
        </a:p>
      </xdr:txBody>
    </xdr:sp>
    <xdr:clientData/>
  </xdr:twoCellAnchor>
  <xdr:twoCellAnchor>
    <xdr:from>
      <xdr:col>15</xdr:col>
      <xdr:colOff>22860</xdr:colOff>
      <xdr:row>73</xdr:row>
      <xdr:rowOff>122918</xdr:rowOff>
    </xdr:from>
    <xdr:to>
      <xdr:col>26</xdr:col>
      <xdr:colOff>413385</xdr:colOff>
      <xdr:row>78</xdr:row>
      <xdr:rowOff>129540</xdr:rowOff>
    </xdr:to>
    <xdr:sp macro="" textlink="">
      <xdr:nvSpPr>
        <xdr:cNvPr id="393" name="TextBox 392">
          <a:extLst>
            <a:ext uri="{FF2B5EF4-FFF2-40B4-BE49-F238E27FC236}">
              <a16:creationId xmlns:a16="http://schemas.microsoft.com/office/drawing/2014/main" id="{20575CDF-0274-4E4F-8073-9B6DF2A7A9D8}"/>
            </a:ext>
          </a:extLst>
        </xdr:cNvPr>
        <xdr:cNvSpPr txBox="1"/>
      </xdr:nvSpPr>
      <xdr:spPr>
        <a:xfrm>
          <a:off x="6423660" y="17286968"/>
          <a:ext cx="5943600" cy="863872"/>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Why wouldn't the general voter vote for you?</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Whether you lean politically left or lean right, consider these examples for your messaging. Consider your broad appeal when your intent is not so much to be right as to relate. Think of the competitive advantage if your opponent(s) lack such responsiveness.</a:t>
          </a:r>
        </a:p>
        <a:p>
          <a:pPr>
            <a:spcBef>
              <a:spcPts val="600"/>
            </a:spcBef>
          </a:pPr>
          <a:r>
            <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350488</xdr:colOff>
      <xdr:row>162</xdr:row>
      <xdr:rowOff>57155</xdr:rowOff>
    </xdr:from>
    <xdr:to>
      <xdr:col>12</xdr:col>
      <xdr:colOff>270478</xdr:colOff>
      <xdr:row>190</xdr:row>
      <xdr:rowOff>15563</xdr:rowOff>
    </xdr:to>
    <xdr:grpSp>
      <xdr:nvGrpSpPr>
        <xdr:cNvPr id="23" name="Group 22">
          <a:extLst>
            <a:ext uri="{FF2B5EF4-FFF2-40B4-BE49-F238E27FC236}">
              <a16:creationId xmlns:a16="http://schemas.microsoft.com/office/drawing/2014/main" id="{7BD8D13E-06B0-47B7-B2B7-FE840CCDF976}"/>
            </a:ext>
          </a:extLst>
        </xdr:cNvPr>
        <xdr:cNvGrpSpPr/>
      </xdr:nvGrpSpPr>
      <xdr:grpSpPr>
        <a:xfrm>
          <a:off x="464788" y="35139635"/>
          <a:ext cx="5452110" cy="5780088"/>
          <a:chOff x="461613" y="35156775"/>
          <a:chExt cx="5420678" cy="5800408"/>
        </a:xfrm>
      </xdr:grpSpPr>
      <xdr:sp macro="" textlink="">
        <xdr:nvSpPr>
          <xdr:cNvPr id="166" name="Speech Bubble: Rectangle with Corners Rounded 165">
            <a:extLst>
              <a:ext uri="{FF2B5EF4-FFF2-40B4-BE49-F238E27FC236}">
                <a16:creationId xmlns:a16="http://schemas.microsoft.com/office/drawing/2014/main" id="{AE1F2864-9989-472A-999D-6FCF084E0463}"/>
              </a:ext>
            </a:extLst>
          </xdr:cNvPr>
          <xdr:cNvSpPr/>
        </xdr:nvSpPr>
        <xdr:spPr>
          <a:xfrm>
            <a:off x="520668" y="39589393"/>
            <a:ext cx="5226368" cy="1367790"/>
          </a:xfrm>
          <a:prstGeom prst="wedgeRoundRectCallout">
            <a:avLst>
              <a:gd name="adj1" fmla="val 57101"/>
              <a:gd name="adj2" fmla="val -9414"/>
              <a:gd name="adj3" fmla="val 16667"/>
            </a:avLst>
          </a:prstGeom>
          <a:solidFill>
            <a:srgbClr val="4B2364"/>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182880" tIns="45720" rIns="182880" bIns="45720" numCol="1" spcCol="0" rtlCol="0" fromWordArt="0" anchor="ctr" anchorCtr="0" forceAA="0" compatLnSpc="1">
            <a:prstTxWarp prst="textNoShape">
              <a:avLst/>
            </a:prstTxWarp>
            <a:noAutofit/>
          </a:bodyPr>
          <a:lstStyle/>
          <a:p>
            <a:pPr marL="0" indent="0" algn="ctr"/>
            <a:r>
              <a:rPr lang="en-US" sz="2000" b="1">
                <a:solidFill>
                  <a:srgbClr val="EBDCFF"/>
                </a:solidFill>
                <a:latin typeface="Tahoma" panose="020B0604030504040204" pitchFamily="34" charset="0"/>
                <a:ea typeface="Tahoma" panose="020B0604030504040204" pitchFamily="34" charset="0"/>
                <a:cs typeface="Tahoma" panose="020B0604030504040204" pitchFamily="34" charset="0"/>
              </a:rPr>
              <a:t>Instead of arguing my position, I want to first hear yours. I want to understand and affirm your needs.</a:t>
            </a:r>
          </a:p>
        </xdr:txBody>
      </xdr:sp>
      <xdr:sp macro="" textlink="">
        <xdr:nvSpPr>
          <xdr:cNvPr id="398" name="Speech Bubble: Rectangle with Corners Rounded 397">
            <a:extLst>
              <a:ext uri="{FF2B5EF4-FFF2-40B4-BE49-F238E27FC236}">
                <a16:creationId xmlns:a16="http://schemas.microsoft.com/office/drawing/2014/main" id="{4DD4D2C5-B21D-4A1C-97E7-29CE2CDEAD6D}"/>
              </a:ext>
            </a:extLst>
          </xdr:cNvPr>
          <xdr:cNvSpPr/>
        </xdr:nvSpPr>
        <xdr:spPr>
          <a:xfrm>
            <a:off x="653066" y="36628070"/>
            <a:ext cx="5229225" cy="1384300"/>
          </a:xfrm>
          <a:prstGeom prst="wedgeRoundRectCallout">
            <a:avLst>
              <a:gd name="adj1" fmla="val 59130"/>
              <a:gd name="adj2" fmla="val -4414"/>
              <a:gd name="adj3" fmla="val 16667"/>
            </a:avLst>
          </a:prstGeom>
          <a:solidFill>
            <a:srgbClr val="4B2364"/>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548640" tIns="45720" rIns="548640" bIns="45720" numCol="1" spcCol="0" rtlCol="0" fromWordArt="0" anchor="ctr" anchorCtr="0" forceAA="0" compatLnSpc="1">
            <a:prstTxWarp prst="textNoShape">
              <a:avLst/>
            </a:prstTxWarp>
            <a:noAutofit/>
          </a:bodyPr>
          <a:lstStyle/>
          <a:p>
            <a:pPr marL="0" indent="0" algn="ctr"/>
            <a:r>
              <a:rPr lang="en-US" sz="2000" b="1">
                <a:solidFill>
                  <a:srgbClr val="EBDCFF"/>
                </a:solidFill>
                <a:latin typeface="Tahoma" panose="020B0604030504040204" pitchFamily="34" charset="0"/>
                <a:ea typeface="Tahoma" panose="020B0604030504040204" pitchFamily="34" charset="0"/>
                <a:cs typeface="Tahoma" panose="020B0604030504040204" pitchFamily="34" charset="0"/>
              </a:rPr>
              <a:t>I stand my ground, but I stand even higher to hear how my stance may affect you.</a:t>
            </a:r>
          </a:p>
        </xdr:txBody>
      </xdr:sp>
      <xdr:sp macro="" textlink="">
        <xdr:nvSpPr>
          <xdr:cNvPr id="407" name="Speech Bubble: Rectangle with Corners Rounded 406">
            <a:extLst>
              <a:ext uri="{FF2B5EF4-FFF2-40B4-BE49-F238E27FC236}">
                <a16:creationId xmlns:a16="http://schemas.microsoft.com/office/drawing/2014/main" id="{EB893E1A-4543-4653-8C6C-A29576E9693B}"/>
              </a:ext>
            </a:extLst>
          </xdr:cNvPr>
          <xdr:cNvSpPr/>
        </xdr:nvSpPr>
        <xdr:spPr>
          <a:xfrm>
            <a:off x="530225" y="35156775"/>
            <a:ext cx="5205413" cy="1406525"/>
          </a:xfrm>
          <a:prstGeom prst="wedgeRoundRectCallout">
            <a:avLst>
              <a:gd name="adj1" fmla="val 58305"/>
              <a:gd name="adj2" fmla="val -2328"/>
              <a:gd name="adj3" fmla="val 16667"/>
            </a:avLst>
          </a:prstGeom>
          <a:solidFill>
            <a:srgbClr val="4B2364"/>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5760" rIns="274320" rtlCol="0" anchor="ctr"/>
          <a:lstStyle/>
          <a:p>
            <a:pPr algn="ctr"/>
            <a:r>
              <a:rPr lang="en-US" sz="2000" b="1">
                <a:solidFill>
                  <a:srgbClr val="EBDCFF"/>
                </a:solidFill>
                <a:latin typeface="Tahoma" panose="020B0604030504040204" pitchFamily="34" charset="0"/>
                <a:ea typeface="Tahoma" panose="020B0604030504040204" pitchFamily="34" charset="0"/>
                <a:cs typeface="Tahoma" panose="020B0604030504040204" pitchFamily="34" charset="0"/>
              </a:rPr>
              <a:t>I am not</a:t>
            </a:r>
            <a:r>
              <a:rPr lang="en-US" sz="2000" b="1" baseline="0">
                <a:solidFill>
                  <a:srgbClr val="EBDCFF"/>
                </a:solidFill>
                <a:latin typeface="Tahoma" panose="020B0604030504040204" pitchFamily="34" charset="0"/>
                <a:ea typeface="Tahoma" panose="020B0604030504040204" pitchFamily="34" charset="0"/>
                <a:cs typeface="Tahoma" panose="020B0604030504040204" pitchFamily="34" charset="0"/>
              </a:rPr>
              <a:t> slow to decide, I am quick to listen. To make sure everyone's needs are heard.</a:t>
            </a:r>
            <a:endParaRPr lang="en-US" sz="1800" b="1">
              <a:solidFill>
                <a:srgbClr val="EBDCFF"/>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11" name="Speech Bubble: Rectangle with Corners Rounded 410">
            <a:extLst>
              <a:ext uri="{FF2B5EF4-FFF2-40B4-BE49-F238E27FC236}">
                <a16:creationId xmlns:a16="http://schemas.microsoft.com/office/drawing/2014/main" id="{25C0F957-5618-4D6C-A36F-946C4B5E82D9}"/>
              </a:ext>
            </a:extLst>
          </xdr:cNvPr>
          <xdr:cNvSpPr/>
        </xdr:nvSpPr>
        <xdr:spPr>
          <a:xfrm>
            <a:off x="461613" y="38068847"/>
            <a:ext cx="5229041" cy="1459230"/>
          </a:xfrm>
          <a:prstGeom prst="wedgeRoundRectCallout">
            <a:avLst>
              <a:gd name="adj1" fmla="val 56753"/>
              <a:gd name="adj2" fmla="val -6914"/>
              <a:gd name="adj3" fmla="val 16667"/>
            </a:avLst>
          </a:prstGeom>
          <a:solidFill>
            <a:srgbClr val="4B2364"/>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548640" tIns="45720" rIns="548640" bIns="45720" numCol="1" spcCol="0" rtlCol="0" fromWordArt="0" anchor="ctr" anchorCtr="0" forceAA="0" compatLnSpc="1">
            <a:prstTxWarp prst="textNoShape">
              <a:avLst/>
            </a:prstTxWarp>
            <a:noAutofit/>
          </a:bodyPr>
          <a:lstStyle/>
          <a:p>
            <a:pPr marL="0" indent="0" algn="ctr"/>
            <a:r>
              <a:rPr lang="en-US" sz="2000" b="1">
                <a:solidFill>
                  <a:srgbClr val="EBDCFF"/>
                </a:solidFill>
                <a:latin typeface="Tahoma" panose="020B0604030504040204" pitchFamily="34" charset="0"/>
                <a:ea typeface="Tahoma" panose="020B0604030504040204" pitchFamily="34" charset="0"/>
                <a:cs typeface="Tahoma" panose="020B0604030504040204" pitchFamily="34" charset="0"/>
              </a:rPr>
              <a:t>My opponent may rush into taking a side against another, but I will look at the affected needs on all sides.</a:t>
            </a:r>
          </a:p>
        </xdr:txBody>
      </xdr:sp>
    </xdr:grpSp>
    <xdr:clientData/>
  </xdr:twoCellAnchor>
  <xdr:twoCellAnchor>
    <xdr:from>
      <xdr:col>15</xdr:col>
      <xdr:colOff>38100</xdr:colOff>
      <xdr:row>162</xdr:row>
      <xdr:rowOff>57155</xdr:rowOff>
    </xdr:from>
    <xdr:to>
      <xdr:col>26</xdr:col>
      <xdr:colOff>323850</xdr:colOff>
      <xdr:row>189</xdr:row>
      <xdr:rowOff>158751</xdr:rowOff>
    </xdr:to>
    <xdr:grpSp>
      <xdr:nvGrpSpPr>
        <xdr:cNvPr id="22" name="Group 21">
          <a:extLst>
            <a:ext uri="{FF2B5EF4-FFF2-40B4-BE49-F238E27FC236}">
              <a16:creationId xmlns:a16="http://schemas.microsoft.com/office/drawing/2014/main" id="{057DA9CE-30A4-46E2-A11F-F60D76BD14F6}"/>
            </a:ext>
          </a:extLst>
        </xdr:cNvPr>
        <xdr:cNvGrpSpPr/>
      </xdr:nvGrpSpPr>
      <xdr:grpSpPr>
        <a:xfrm>
          <a:off x="6416040" y="35139635"/>
          <a:ext cx="5817870" cy="5748016"/>
          <a:chOff x="6372225" y="35156775"/>
          <a:chExt cx="5786438" cy="5768971"/>
        </a:xfrm>
      </xdr:grpSpPr>
      <xdr:grpSp>
        <xdr:nvGrpSpPr>
          <xdr:cNvPr id="416" name="Group 415">
            <a:extLst>
              <a:ext uri="{FF2B5EF4-FFF2-40B4-BE49-F238E27FC236}">
                <a16:creationId xmlns:a16="http://schemas.microsoft.com/office/drawing/2014/main" id="{81ECBFC1-6012-4A21-92EC-819650490C62}"/>
              </a:ext>
            </a:extLst>
          </xdr:cNvPr>
          <xdr:cNvGrpSpPr/>
        </xdr:nvGrpSpPr>
        <xdr:grpSpPr>
          <a:xfrm>
            <a:off x="6486525" y="35156775"/>
            <a:ext cx="5614988" cy="1406525"/>
            <a:chOff x="6372225" y="34785300"/>
            <a:chExt cx="5667375" cy="1371600"/>
          </a:xfrm>
        </xdr:grpSpPr>
        <xdr:sp macro="" textlink="">
          <xdr:nvSpPr>
            <xdr:cNvPr id="400" name="Speech Bubble: Rectangle with Corners Rounded 399">
              <a:extLst>
                <a:ext uri="{FF2B5EF4-FFF2-40B4-BE49-F238E27FC236}">
                  <a16:creationId xmlns:a16="http://schemas.microsoft.com/office/drawing/2014/main" id="{25683BC8-88F2-47BE-B5C0-E5AE2C49BCFD}"/>
                </a:ext>
              </a:extLst>
            </xdr:cNvPr>
            <xdr:cNvSpPr/>
          </xdr:nvSpPr>
          <xdr:spPr>
            <a:xfrm>
              <a:off x="6781800" y="34785300"/>
              <a:ext cx="5257800" cy="1371600"/>
            </a:xfrm>
            <a:prstGeom prst="wedgeRoundRectCallout">
              <a:avLst>
                <a:gd name="adj1" fmla="val -51297"/>
                <a:gd name="adj2" fmla="val -12051"/>
                <a:gd name="adj3" fmla="val 16667"/>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640080" rIns="640080" rtlCol="0" anchor="ctr"/>
            <a:lstStyle/>
            <a:p>
              <a:pPr algn="ctr"/>
              <a:r>
                <a:rPr lang="en-US" sz="2000" b="1">
                  <a:solidFill>
                    <a:srgbClr val="E1FFEB"/>
                  </a:solidFill>
                  <a:latin typeface="Tahoma" panose="020B0604030504040204" pitchFamily="34" charset="0"/>
                  <a:ea typeface="Tahoma" panose="020B0604030504040204" pitchFamily="34" charset="0"/>
                  <a:cs typeface="Tahoma" panose="020B0604030504040204" pitchFamily="34" charset="0"/>
                </a:rPr>
                <a:t>I've never met a candidate like you. Now I am eager to vote come early</a:t>
              </a:r>
              <a:r>
                <a:rPr lang="en-US" sz="1100" b="1">
                  <a:solidFill>
                    <a:srgbClr val="E1FFEB"/>
                  </a:solidFill>
                  <a:effectLst/>
                  <a:latin typeface="+mn-lt"/>
                  <a:ea typeface="+mn-ea"/>
                  <a:cs typeface="+mn-cs"/>
                </a:rPr>
                <a:t> </a:t>
              </a:r>
              <a:r>
                <a:rPr lang="en-US" sz="2000" b="1">
                  <a:solidFill>
                    <a:srgbClr val="E1FFEB"/>
                  </a:solidFill>
                  <a:latin typeface="Tahoma" panose="020B0604030504040204" pitchFamily="34" charset="0"/>
                  <a:ea typeface="Tahoma" panose="020B0604030504040204" pitchFamily="34" charset="0"/>
                  <a:cs typeface="Tahoma" panose="020B0604030504040204" pitchFamily="34" charset="0"/>
                </a:rPr>
                <a:t>November.</a:t>
              </a:r>
            </a:p>
          </xdr:txBody>
        </xdr:sp>
        <xdr:sp macro="" textlink="">
          <xdr:nvSpPr>
            <xdr:cNvPr id="413" name="Oval 412">
              <a:extLst>
                <a:ext uri="{FF2B5EF4-FFF2-40B4-BE49-F238E27FC236}">
                  <a16:creationId xmlns:a16="http://schemas.microsoft.com/office/drawing/2014/main" id="{D7C0941D-6EAF-4268-B495-0749F7EA26AF}"/>
                </a:ext>
              </a:extLst>
            </xdr:cNvPr>
            <xdr:cNvSpPr>
              <a:spLocks noChangeAspect="1"/>
            </xdr:cNvSpPr>
          </xdr:nvSpPr>
          <xdr:spPr>
            <a:xfrm>
              <a:off x="6400800" y="35499675"/>
              <a:ext cx="209550" cy="20955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14" name="Oval 413">
              <a:extLst>
                <a:ext uri="{FF2B5EF4-FFF2-40B4-BE49-F238E27FC236}">
                  <a16:creationId xmlns:a16="http://schemas.microsoft.com/office/drawing/2014/main" id="{D44DD3B6-E4B3-4F07-AEF7-EAE67E2362F1}"/>
                </a:ext>
              </a:extLst>
            </xdr:cNvPr>
            <xdr:cNvSpPr>
              <a:spLocks noChangeAspect="1"/>
            </xdr:cNvSpPr>
          </xdr:nvSpPr>
          <xdr:spPr>
            <a:xfrm>
              <a:off x="6372225" y="35785425"/>
              <a:ext cx="182880" cy="18288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15" name="Oval 414">
              <a:extLst>
                <a:ext uri="{FF2B5EF4-FFF2-40B4-BE49-F238E27FC236}">
                  <a16:creationId xmlns:a16="http://schemas.microsoft.com/office/drawing/2014/main" id="{4F077261-F58E-4449-9484-1F7E719BE248}"/>
                </a:ext>
              </a:extLst>
            </xdr:cNvPr>
            <xdr:cNvSpPr>
              <a:spLocks noChangeAspect="1"/>
            </xdr:cNvSpPr>
          </xdr:nvSpPr>
          <xdr:spPr>
            <a:xfrm>
              <a:off x="6534150" y="35204400"/>
              <a:ext cx="274320" cy="27432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grpSp>
      <xdr:grpSp>
        <xdr:nvGrpSpPr>
          <xdr:cNvPr id="417" name="Group 416">
            <a:extLst>
              <a:ext uri="{FF2B5EF4-FFF2-40B4-BE49-F238E27FC236}">
                <a16:creationId xmlns:a16="http://schemas.microsoft.com/office/drawing/2014/main" id="{9CFC57C2-A13B-4933-AABB-E592D0A68993}"/>
              </a:ext>
            </a:extLst>
          </xdr:cNvPr>
          <xdr:cNvGrpSpPr/>
        </xdr:nvGrpSpPr>
        <xdr:grpSpPr>
          <a:xfrm>
            <a:off x="6543675" y="38112698"/>
            <a:ext cx="5614988" cy="1390650"/>
            <a:chOff x="6372225" y="34785300"/>
            <a:chExt cx="5667375" cy="1371600"/>
          </a:xfrm>
        </xdr:grpSpPr>
        <xdr:sp macro="" textlink="">
          <xdr:nvSpPr>
            <xdr:cNvPr id="418" name="Speech Bubble: Rectangle with Corners Rounded 417">
              <a:extLst>
                <a:ext uri="{FF2B5EF4-FFF2-40B4-BE49-F238E27FC236}">
                  <a16:creationId xmlns:a16="http://schemas.microsoft.com/office/drawing/2014/main" id="{1B36331E-3998-4EEC-AA62-6D038ED1C2D1}"/>
                </a:ext>
              </a:extLst>
            </xdr:cNvPr>
            <xdr:cNvSpPr/>
          </xdr:nvSpPr>
          <xdr:spPr>
            <a:xfrm>
              <a:off x="6781800" y="34785300"/>
              <a:ext cx="5257800" cy="1371600"/>
            </a:xfrm>
            <a:prstGeom prst="wedgeRoundRectCallout">
              <a:avLst>
                <a:gd name="adj1" fmla="val -51297"/>
                <a:gd name="adj2" fmla="val -12051"/>
                <a:gd name="adj3" fmla="val 16667"/>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E1FFEB"/>
                  </a:solidFill>
                  <a:latin typeface="Tahoma" panose="020B0604030504040204" pitchFamily="34" charset="0"/>
                  <a:ea typeface="Tahoma" panose="020B0604030504040204" pitchFamily="34" charset="0"/>
                  <a:cs typeface="Tahoma" panose="020B0604030504040204" pitchFamily="34" charset="0"/>
                </a:rPr>
                <a:t>Finally a candidate not so divisive! Finally</a:t>
              </a:r>
              <a:r>
                <a:rPr lang="en-US" sz="2000" b="1" baseline="0">
                  <a:solidFill>
                    <a:srgbClr val="E1FFEB"/>
                  </a:solidFill>
                  <a:latin typeface="Tahoma" panose="020B0604030504040204" pitchFamily="34" charset="0"/>
                  <a:ea typeface="Tahoma" panose="020B0604030504040204" pitchFamily="34" charset="0"/>
                  <a:cs typeface="Tahoma" panose="020B0604030504040204" pitchFamily="34" charset="0"/>
                </a:rPr>
                <a:t> someone I can vote for.</a:t>
              </a:r>
              <a:endParaRPr lang="en-US" sz="18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19" name="Oval 418">
              <a:extLst>
                <a:ext uri="{FF2B5EF4-FFF2-40B4-BE49-F238E27FC236}">
                  <a16:creationId xmlns:a16="http://schemas.microsoft.com/office/drawing/2014/main" id="{CF34DEBA-4689-453A-93C6-D415610CF654}"/>
                </a:ext>
              </a:extLst>
            </xdr:cNvPr>
            <xdr:cNvSpPr>
              <a:spLocks noChangeAspect="1"/>
            </xdr:cNvSpPr>
          </xdr:nvSpPr>
          <xdr:spPr>
            <a:xfrm>
              <a:off x="6400800" y="35499675"/>
              <a:ext cx="209550" cy="20955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20" name="Oval 419">
              <a:extLst>
                <a:ext uri="{FF2B5EF4-FFF2-40B4-BE49-F238E27FC236}">
                  <a16:creationId xmlns:a16="http://schemas.microsoft.com/office/drawing/2014/main" id="{9FB87752-524F-42BD-8476-D77F40C4418F}"/>
                </a:ext>
              </a:extLst>
            </xdr:cNvPr>
            <xdr:cNvSpPr>
              <a:spLocks noChangeAspect="1"/>
            </xdr:cNvSpPr>
          </xdr:nvSpPr>
          <xdr:spPr>
            <a:xfrm>
              <a:off x="6372225" y="35785425"/>
              <a:ext cx="182880" cy="18288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21" name="Oval 420">
              <a:extLst>
                <a:ext uri="{FF2B5EF4-FFF2-40B4-BE49-F238E27FC236}">
                  <a16:creationId xmlns:a16="http://schemas.microsoft.com/office/drawing/2014/main" id="{B02F7DDF-D0BC-4D4E-A999-49A42B138B92}"/>
                </a:ext>
              </a:extLst>
            </xdr:cNvPr>
            <xdr:cNvSpPr>
              <a:spLocks noChangeAspect="1"/>
            </xdr:cNvSpPr>
          </xdr:nvSpPr>
          <xdr:spPr>
            <a:xfrm>
              <a:off x="6534150" y="35204400"/>
              <a:ext cx="274320" cy="27432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grpSp>
      <xdr:grpSp>
        <xdr:nvGrpSpPr>
          <xdr:cNvPr id="427" name="Group 426">
            <a:extLst>
              <a:ext uri="{FF2B5EF4-FFF2-40B4-BE49-F238E27FC236}">
                <a16:creationId xmlns:a16="http://schemas.microsoft.com/office/drawing/2014/main" id="{2131EE57-FDAD-40B0-87B6-DFE91A0BB50A}"/>
              </a:ext>
            </a:extLst>
          </xdr:cNvPr>
          <xdr:cNvGrpSpPr/>
        </xdr:nvGrpSpPr>
        <xdr:grpSpPr>
          <a:xfrm>
            <a:off x="6372225" y="36631562"/>
            <a:ext cx="5614988" cy="1403350"/>
            <a:chOff x="6372225" y="34785300"/>
            <a:chExt cx="5667375" cy="1371600"/>
          </a:xfrm>
        </xdr:grpSpPr>
        <xdr:sp macro="" textlink="">
          <xdr:nvSpPr>
            <xdr:cNvPr id="428" name="Speech Bubble: Rectangle with Corners Rounded 427">
              <a:extLst>
                <a:ext uri="{FF2B5EF4-FFF2-40B4-BE49-F238E27FC236}">
                  <a16:creationId xmlns:a16="http://schemas.microsoft.com/office/drawing/2014/main" id="{CFFDC817-D37C-4EC6-B105-769A2998A667}"/>
                </a:ext>
              </a:extLst>
            </xdr:cNvPr>
            <xdr:cNvSpPr/>
          </xdr:nvSpPr>
          <xdr:spPr>
            <a:xfrm>
              <a:off x="6781800" y="34785300"/>
              <a:ext cx="5257800" cy="1371600"/>
            </a:xfrm>
            <a:prstGeom prst="wedgeRoundRectCallout">
              <a:avLst>
                <a:gd name="adj1" fmla="val -51297"/>
                <a:gd name="adj2" fmla="val -12051"/>
                <a:gd name="adj3" fmla="val 16667"/>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74320" rIns="274320" rtlCol="0" anchor="ctr"/>
            <a:lstStyle/>
            <a:p>
              <a:pPr algn="ctr"/>
              <a:r>
                <a:rPr lang="en-US" sz="2000" b="1">
                  <a:solidFill>
                    <a:srgbClr val="E1FFEB"/>
                  </a:solidFill>
                  <a:latin typeface="Tahoma" panose="020B0604030504040204" pitchFamily="34" charset="0"/>
                  <a:ea typeface="Tahoma" panose="020B0604030504040204" pitchFamily="34" charset="0"/>
                  <a:cs typeface="Tahoma" panose="020B0604030504040204" pitchFamily="34" charset="0"/>
                </a:rPr>
                <a:t>If she will actually listen to me, then I will actually vote for her.</a:t>
              </a:r>
              <a:endParaRPr lang="en-US" sz="18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29" name="Oval 428">
              <a:extLst>
                <a:ext uri="{FF2B5EF4-FFF2-40B4-BE49-F238E27FC236}">
                  <a16:creationId xmlns:a16="http://schemas.microsoft.com/office/drawing/2014/main" id="{F19EAAD3-786A-442E-B829-F357FF54FFB3}"/>
                </a:ext>
              </a:extLst>
            </xdr:cNvPr>
            <xdr:cNvSpPr>
              <a:spLocks noChangeAspect="1"/>
            </xdr:cNvSpPr>
          </xdr:nvSpPr>
          <xdr:spPr>
            <a:xfrm>
              <a:off x="6400800" y="35499675"/>
              <a:ext cx="209550" cy="20955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30" name="Oval 429">
              <a:extLst>
                <a:ext uri="{FF2B5EF4-FFF2-40B4-BE49-F238E27FC236}">
                  <a16:creationId xmlns:a16="http://schemas.microsoft.com/office/drawing/2014/main" id="{3269B907-11AA-4CE4-AAEF-BFADE6EB6CC1}"/>
                </a:ext>
              </a:extLst>
            </xdr:cNvPr>
            <xdr:cNvSpPr>
              <a:spLocks noChangeAspect="1"/>
            </xdr:cNvSpPr>
          </xdr:nvSpPr>
          <xdr:spPr>
            <a:xfrm>
              <a:off x="6372225" y="35785425"/>
              <a:ext cx="182880" cy="18288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31" name="Oval 430">
              <a:extLst>
                <a:ext uri="{FF2B5EF4-FFF2-40B4-BE49-F238E27FC236}">
                  <a16:creationId xmlns:a16="http://schemas.microsoft.com/office/drawing/2014/main" id="{539DEA05-C16B-44B1-B18A-E27ED39F4F4C}"/>
                </a:ext>
              </a:extLst>
            </xdr:cNvPr>
            <xdr:cNvSpPr>
              <a:spLocks noChangeAspect="1"/>
            </xdr:cNvSpPr>
          </xdr:nvSpPr>
          <xdr:spPr>
            <a:xfrm>
              <a:off x="6534150" y="35204400"/>
              <a:ext cx="274320" cy="27432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grpSp>
      <xdr:grpSp>
        <xdr:nvGrpSpPr>
          <xdr:cNvPr id="432" name="Group 431">
            <a:extLst>
              <a:ext uri="{FF2B5EF4-FFF2-40B4-BE49-F238E27FC236}">
                <a16:creationId xmlns:a16="http://schemas.microsoft.com/office/drawing/2014/main" id="{07E4F682-74CA-4771-8E5E-5417E71CC57C}"/>
              </a:ext>
            </a:extLst>
          </xdr:cNvPr>
          <xdr:cNvGrpSpPr/>
        </xdr:nvGrpSpPr>
        <xdr:grpSpPr>
          <a:xfrm>
            <a:off x="6391275" y="39573196"/>
            <a:ext cx="5614988" cy="1352550"/>
            <a:chOff x="6372225" y="34785300"/>
            <a:chExt cx="5667375" cy="1371600"/>
          </a:xfrm>
        </xdr:grpSpPr>
        <xdr:sp macro="" textlink="">
          <xdr:nvSpPr>
            <xdr:cNvPr id="433" name="Speech Bubble: Rectangle with Corners Rounded 432">
              <a:extLst>
                <a:ext uri="{FF2B5EF4-FFF2-40B4-BE49-F238E27FC236}">
                  <a16:creationId xmlns:a16="http://schemas.microsoft.com/office/drawing/2014/main" id="{45B6693D-E674-4C87-9BC3-FB98CBA88D2F}"/>
                </a:ext>
              </a:extLst>
            </xdr:cNvPr>
            <xdr:cNvSpPr/>
          </xdr:nvSpPr>
          <xdr:spPr>
            <a:xfrm>
              <a:off x="6781800" y="34785300"/>
              <a:ext cx="5257800" cy="1371600"/>
            </a:xfrm>
            <a:prstGeom prst="wedgeRoundRectCallout">
              <a:avLst>
                <a:gd name="adj1" fmla="val -51297"/>
                <a:gd name="adj2" fmla="val -12051"/>
                <a:gd name="adj3" fmla="val 16667"/>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E1FFEB"/>
                  </a:solidFill>
                  <a:latin typeface="Tahoma" panose="020B0604030504040204" pitchFamily="34" charset="0"/>
                  <a:ea typeface="Tahoma" panose="020B0604030504040204" pitchFamily="34" charset="0"/>
                  <a:cs typeface="Tahoma" panose="020B0604030504040204" pitchFamily="34" charset="0"/>
                </a:rPr>
                <a:t>I wasn't going to vote</a:t>
              </a:r>
              <a:r>
                <a:rPr lang="en-US" sz="2000" b="1" baseline="0">
                  <a:solidFill>
                    <a:srgbClr val="E1FFEB"/>
                  </a:solidFill>
                  <a:latin typeface="Tahoma" panose="020B0604030504040204" pitchFamily="34" charset="0"/>
                  <a:ea typeface="Tahoma" panose="020B0604030504040204" pitchFamily="34" charset="0"/>
                  <a:cs typeface="Tahoma" panose="020B0604030504040204" pitchFamily="34" charset="0"/>
                </a:rPr>
                <a:t> because of all the nonsense in today's politics, but you've given me a reason to vote.</a:t>
              </a:r>
              <a:endParaRPr lang="en-US" sz="18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34" name="Oval 433">
              <a:extLst>
                <a:ext uri="{FF2B5EF4-FFF2-40B4-BE49-F238E27FC236}">
                  <a16:creationId xmlns:a16="http://schemas.microsoft.com/office/drawing/2014/main" id="{CCD9A160-9325-41E5-8D9B-F814036A0878}"/>
                </a:ext>
              </a:extLst>
            </xdr:cNvPr>
            <xdr:cNvSpPr>
              <a:spLocks noChangeAspect="1"/>
            </xdr:cNvSpPr>
          </xdr:nvSpPr>
          <xdr:spPr>
            <a:xfrm>
              <a:off x="6400800" y="35499675"/>
              <a:ext cx="209550" cy="20955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35" name="Oval 434">
              <a:extLst>
                <a:ext uri="{FF2B5EF4-FFF2-40B4-BE49-F238E27FC236}">
                  <a16:creationId xmlns:a16="http://schemas.microsoft.com/office/drawing/2014/main" id="{F3A2FCD4-964F-4090-B6DC-14028694F39E}"/>
                </a:ext>
              </a:extLst>
            </xdr:cNvPr>
            <xdr:cNvSpPr>
              <a:spLocks noChangeAspect="1"/>
            </xdr:cNvSpPr>
          </xdr:nvSpPr>
          <xdr:spPr>
            <a:xfrm>
              <a:off x="6372225" y="35785425"/>
              <a:ext cx="182880" cy="18288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436" name="Oval 435">
              <a:extLst>
                <a:ext uri="{FF2B5EF4-FFF2-40B4-BE49-F238E27FC236}">
                  <a16:creationId xmlns:a16="http://schemas.microsoft.com/office/drawing/2014/main" id="{2C898452-6AC7-408E-B69A-4419307EE9FF}"/>
                </a:ext>
              </a:extLst>
            </xdr:cNvPr>
            <xdr:cNvSpPr>
              <a:spLocks noChangeAspect="1"/>
            </xdr:cNvSpPr>
          </xdr:nvSpPr>
          <xdr:spPr>
            <a:xfrm>
              <a:off x="6534150" y="35204400"/>
              <a:ext cx="274320" cy="274320"/>
            </a:xfrm>
            <a:prstGeom prst="ellipse">
              <a:avLst/>
            </a:prstGeom>
            <a:solidFill>
              <a:srgbClr val="1E5A28"/>
            </a:solidFill>
            <a:ln>
              <a:noFill/>
            </a:ln>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2000" b="1">
                <a:solidFill>
                  <a:srgbClr val="E1FFEB"/>
                </a:solidFill>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15</xdr:col>
      <xdr:colOff>59958</xdr:colOff>
      <xdr:row>197</xdr:row>
      <xdr:rowOff>15469</xdr:rowOff>
    </xdr:from>
    <xdr:to>
      <xdr:col>26</xdr:col>
      <xdr:colOff>156210</xdr:colOff>
      <xdr:row>215</xdr:row>
      <xdr:rowOff>120244</xdr:rowOff>
    </xdr:to>
    <xdr:sp macro="" textlink="">
      <xdr:nvSpPr>
        <xdr:cNvPr id="437" name="TextBox 436">
          <a:extLst>
            <a:ext uri="{FF2B5EF4-FFF2-40B4-BE49-F238E27FC236}">
              <a16:creationId xmlns:a16="http://schemas.microsoft.com/office/drawing/2014/main" id="{1AB9A12F-BBCD-422D-8271-9AC484CD7D8C}"/>
            </a:ext>
          </a:extLst>
        </xdr:cNvPr>
        <xdr:cNvSpPr txBox="1"/>
      </xdr:nvSpPr>
      <xdr:spPr>
        <a:xfrm>
          <a:off x="6460758" y="42001669"/>
          <a:ext cx="5649327" cy="3886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Competitive responsiveness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Almost everyone loves a good fight. It grabs attention. You symbollically enter the ring to slug it out with your political opponents. Donors love a winner.</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Your donors expect you to outperform your opponents, and some may drop off at the first whiff of encroaching defeat. Losing momentum portends losing the fight.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offers an overlooked way to trounce your opponents.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 rise above the fray by showing how quickly you can emotionally connect to the needs behind those disputed policies for such needs. Unlike your opponent, you carefully distinguish between inflexible needs and our flexible responses to them.</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In the eyes of your donors, you gain competitive advantage when responding to these needs more than your opponents. Let's call it "competitive responsiveness."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connects you to the inflexible needs behind political opinions. You attract donors by skipping arguments about what we should do about such needs by emotionally connecting with those affected needs. </a:t>
          </a:r>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can help you build your competitive responsiveness through exercises and practice.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9525</xdr:colOff>
      <xdr:row>156</xdr:row>
      <xdr:rowOff>28575</xdr:rowOff>
    </xdr:from>
    <xdr:to>
      <xdr:col>12</xdr:col>
      <xdr:colOff>400050</xdr:colOff>
      <xdr:row>161</xdr:row>
      <xdr:rowOff>6622</xdr:rowOff>
    </xdr:to>
    <xdr:sp macro="" textlink="">
      <xdr:nvSpPr>
        <xdr:cNvPr id="438" name="TextBox 437">
          <a:extLst>
            <a:ext uri="{FF2B5EF4-FFF2-40B4-BE49-F238E27FC236}">
              <a16:creationId xmlns:a16="http://schemas.microsoft.com/office/drawing/2014/main" id="{BDFA3291-D87B-4C63-AA91-D10F3DE6CF25}"/>
            </a:ext>
          </a:extLst>
        </xdr:cNvPr>
        <xdr:cNvSpPr txBox="1"/>
      </xdr:nvSpPr>
      <xdr:spPr>
        <a:xfrm>
          <a:off x="123825" y="33775650"/>
          <a:ext cx="5943600" cy="863872"/>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Why should the general voter vote at all?</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Taking the time to voice choices on a ballot can only be as good as the given choices. When no one stands out as mature or responsive to the people's needs, many voters simply stay home. Until they saw you.</a:t>
          </a:r>
        </a:p>
        <a:p>
          <a:pPr>
            <a:spcBef>
              <a:spcPts val="600"/>
            </a:spcBef>
          </a:pPr>
          <a:r>
            <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15</xdr:col>
      <xdr:colOff>32385</xdr:colOff>
      <xdr:row>156</xdr:row>
      <xdr:rowOff>28575</xdr:rowOff>
    </xdr:from>
    <xdr:to>
      <xdr:col>26</xdr:col>
      <xdr:colOff>422910</xdr:colOff>
      <xdr:row>161</xdr:row>
      <xdr:rowOff>6622</xdr:rowOff>
    </xdr:to>
    <xdr:sp macro="" textlink="">
      <xdr:nvSpPr>
        <xdr:cNvPr id="439" name="TextBox 438">
          <a:extLst>
            <a:ext uri="{FF2B5EF4-FFF2-40B4-BE49-F238E27FC236}">
              <a16:creationId xmlns:a16="http://schemas.microsoft.com/office/drawing/2014/main" id="{F139EBA8-5BA6-40FA-A268-694FB600AD52}"/>
            </a:ext>
          </a:extLst>
        </xdr:cNvPr>
        <xdr:cNvSpPr txBox="1"/>
      </xdr:nvSpPr>
      <xdr:spPr>
        <a:xfrm>
          <a:off x="6433185" y="33775650"/>
          <a:ext cx="5943600" cy="863872"/>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Why wouldn't the general voter be inspired to vote for you?</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When you step outside of divisive politics with something like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 you inspire voters to go to the polls. Imagine a voter's motivation to vote for you if they experienced any of these examples.</a:t>
          </a:r>
        </a:p>
        <a:p>
          <a:pPr>
            <a:spcBef>
              <a:spcPts val="600"/>
            </a:spcBef>
          </a:pPr>
          <a:r>
            <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66675</xdr:colOff>
      <xdr:row>191</xdr:row>
      <xdr:rowOff>152400</xdr:rowOff>
    </xdr:from>
    <xdr:to>
      <xdr:col>13</xdr:col>
      <xdr:colOff>66675</xdr:colOff>
      <xdr:row>193</xdr:row>
      <xdr:rowOff>59372</xdr:rowOff>
    </xdr:to>
    <xdr:sp macro="" textlink="">
      <xdr:nvSpPr>
        <xdr:cNvPr id="440" name="TextBox 439">
          <a:extLst>
            <a:ext uri="{FF2B5EF4-FFF2-40B4-BE49-F238E27FC236}">
              <a16:creationId xmlns:a16="http://schemas.microsoft.com/office/drawing/2014/main" id="{3FE20B8B-0992-403D-81F3-CD9059881624}"/>
            </a:ext>
          </a:extLst>
        </xdr:cNvPr>
        <xdr:cNvSpPr txBox="1"/>
      </xdr:nvSpPr>
      <xdr:spPr>
        <a:xfrm>
          <a:off x="180975" y="40900350"/>
          <a:ext cx="6057900" cy="249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can help you inspire voters with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15</xdr:col>
      <xdr:colOff>87085</xdr:colOff>
      <xdr:row>191</xdr:row>
      <xdr:rowOff>152400</xdr:rowOff>
    </xdr:from>
    <xdr:to>
      <xdr:col>27</xdr:col>
      <xdr:colOff>87085</xdr:colOff>
      <xdr:row>193</xdr:row>
      <xdr:rowOff>59372</xdr:rowOff>
    </xdr:to>
    <xdr:sp macro="" textlink="">
      <xdr:nvSpPr>
        <xdr:cNvPr id="441" name="TextBox 440">
          <a:extLst>
            <a:ext uri="{FF2B5EF4-FFF2-40B4-BE49-F238E27FC236}">
              <a16:creationId xmlns:a16="http://schemas.microsoft.com/office/drawing/2014/main" id="{10B43A44-3DBF-475D-8963-6F2F27D25F12}"/>
            </a:ext>
          </a:extLst>
        </xdr:cNvPr>
        <xdr:cNvSpPr txBox="1"/>
      </xdr:nvSpPr>
      <xdr:spPr>
        <a:xfrm>
          <a:off x="6487885" y="40900350"/>
          <a:ext cx="6057900" cy="249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can personalize your impact to rouse general voters to the polls.</a:t>
          </a:r>
        </a:p>
      </xdr:txBody>
    </xdr:sp>
    <xdr:clientData/>
  </xdr:twoCellAnchor>
  <xdr:twoCellAnchor>
    <xdr:from>
      <xdr:col>1</xdr:col>
      <xdr:colOff>57150</xdr:colOff>
      <xdr:row>233</xdr:row>
      <xdr:rowOff>38100</xdr:rowOff>
    </xdr:from>
    <xdr:to>
      <xdr:col>13</xdr:col>
      <xdr:colOff>57150</xdr:colOff>
      <xdr:row>234</xdr:row>
      <xdr:rowOff>116522</xdr:rowOff>
    </xdr:to>
    <xdr:sp macro="" textlink="">
      <xdr:nvSpPr>
        <xdr:cNvPr id="444" name="TextBox 443">
          <a:extLst>
            <a:ext uri="{FF2B5EF4-FFF2-40B4-BE49-F238E27FC236}">
              <a16:creationId xmlns:a16="http://schemas.microsoft.com/office/drawing/2014/main" id="{EA4141BE-99DA-4B99-AC08-BA0219F6F1D6}"/>
            </a:ext>
          </a:extLst>
        </xdr:cNvPr>
        <xdr:cNvSpPr txBox="1"/>
      </xdr:nvSpPr>
      <xdr:spPr>
        <a:xfrm>
          <a:off x="171450" y="49329975"/>
          <a:ext cx="6057900" cy="249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sits ready to integrate Harmony Politics into your fundraising strategies.</a:t>
          </a:r>
        </a:p>
      </xdr:txBody>
    </xdr:sp>
    <xdr:clientData/>
  </xdr:twoCellAnchor>
  <xdr:twoCellAnchor>
    <xdr:from>
      <xdr:col>15</xdr:col>
      <xdr:colOff>77560</xdr:colOff>
      <xdr:row>233</xdr:row>
      <xdr:rowOff>38100</xdr:rowOff>
    </xdr:from>
    <xdr:to>
      <xdr:col>27</xdr:col>
      <xdr:colOff>77560</xdr:colOff>
      <xdr:row>234</xdr:row>
      <xdr:rowOff>116522</xdr:rowOff>
    </xdr:to>
    <xdr:sp macro="" textlink="">
      <xdr:nvSpPr>
        <xdr:cNvPr id="445" name="TextBox 444">
          <a:extLst>
            <a:ext uri="{FF2B5EF4-FFF2-40B4-BE49-F238E27FC236}">
              <a16:creationId xmlns:a16="http://schemas.microsoft.com/office/drawing/2014/main" id="{7CBC3159-B70A-438B-8592-7F6EE6FDC888}"/>
            </a:ext>
          </a:extLst>
        </xdr:cNvPr>
        <xdr:cNvSpPr txBox="1"/>
      </xdr:nvSpPr>
      <xdr:spPr>
        <a:xfrm>
          <a:off x="6478360" y="49329975"/>
          <a:ext cx="6057900" cy="249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100" b="0" baseline="0">
              <a:solidFill>
                <a:schemeClr val="dk1"/>
              </a:solidFill>
              <a:latin typeface="Arial Black" panose="020B0A0402010202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invites you to grow the funds to help spread this revolution of love. </a:t>
          </a:r>
        </a:p>
      </xdr:txBody>
    </xdr:sp>
    <xdr:clientData/>
  </xdr:twoCellAnchor>
  <xdr:twoCellAnchor>
    <xdr:from>
      <xdr:col>1</xdr:col>
      <xdr:colOff>57150</xdr:colOff>
      <xdr:row>197</xdr:row>
      <xdr:rowOff>28575</xdr:rowOff>
    </xdr:from>
    <xdr:to>
      <xdr:col>13</xdr:col>
      <xdr:colOff>42311</xdr:colOff>
      <xdr:row>215</xdr:row>
      <xdr:rowOff>133350</xdr:rowOff>
    </xdr:to>
    <xdr:sp macro="" textlink="">
      <xdr:nvSpPr>
        <xdr:cNvPr id="446" name="TextBox 445">
          <a:extLst>
            <a:ext uri="{FF2B5EF4-FFF2-40B4-BE49-F238E27FC236}">
              <a16:creationId xmlns:a16="http://schemas.microsoft.com/office/drawing/2014/main" id="{FA2541EA-FD82-4738-B511-AF9B93A66E4A}"/>
            </a:ext>
          </a:extLst>
        </xdr:cNvPr>
        <xdr:cNvSpPr txBox="1"/>
      </xdr:nvSpPr>
      <xdr:spPr>
        <a:xfrm>
          <a:off x="171450" y="42014775"/>
          <a:ext cx="6043061" cy="3886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Bef>
              <a:spcPts val="600"/>
            </a:spcBef>
            <a:spcAft>
              <a:spcPts val="600"/>
            </a:spcAft>
          </a:pPr>
          <a:r>
            <a:rPr lang="en-US" sz="1400" b="1" baseline="0">
              <a:solidFill>
                <a:srgbClr val="2D143C"/>
              </a:solidFill>
              <a:latin typeface="Tahoma" panose="020B0604030504040204" pitchFamily="34" charset="0"/>
              <a:ea typeface="Tahoma" panose="020B0604030504040204" pitchFamily="34" charset="0"/>
              <a:cs typeface="Tahoma" panose="020B0604030504040204" pitchFamily="34" charset="0"/>
            </a:rPr>
            <a:t>Funding freedom from despair</a:t>
          </a:r>
        </a:p>
        <a:p>
          <a:pPr algn="l">
            <a:spcBef>
              <a:spcPts val="600"/>
            </a:spcBef>
            <a:spcAft>
              <a:spcPts val="6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Let me share something with you I learned in my MPA's fundraising class. When donors were asked in a survey why they did not give to a certain cause, a single explanation rose above them all.</a:t>
          </a:r>
        </a:p>
        <a:p>
          <a:pPr algn="l">
            <a:spcBef>
              <a:spcPts val="600"/>
            </a:spcBef>
            <a:spcAft>
              <a:spcPts val="6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Not that the </a:t>
          </a:r>
          <a:r>
            <a:rPr lang="en-US" sz="1200" b="0" i="0" baseline="0">
              <a:solidFill>
                <a:srgbClr val="2D143C"/>
              </a:solidFill>
              <a:latin typeface="Tahoma" panose="020B0604030504040204" pitchFamily="34" charset="0"/>
              <a:ea typeface="Tahoma" panose="020B0604030504040204" pitchFamily="34" charset="0"/>
              <a:cs typeface="Tahoma" panose="020B0604030504040204" pitchFamily="34" charset="0"/>
            </a:rPr>
            <a:t>asked amount</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was too high, or too low. Not that the timing was poor, or the organization failed to show how it would effectively use the funds. No, the most common response: "I was never asked."</a:t>
          </a:r>
        </a:p>
        <a:p>
          <a:pPr algn="l">
            <a:spcBef>
              <a:spcPts val="600"/>
            </a:spcBef>
            <a:spcAft>
              <a:spcPts val="6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Once asked, I learned in that class, it is awkward to say "no" to a very good cause. If you apply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in a way that propels you above the fray of polarizing politics, you are that good cause. You inspire them to respond with a resounding "Yes!"</a:t>
          </a:r>
        </a:p>
        <a:p>
          <a:pPr algn="l">
            <a:spcBef>
              <a:spcPts val="600"/>
            </a:spcBef>
            <a:spcAft>
              <a:spcPts val="600"/>
            </a:spcAft>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America needs to break free from its doldrums of divisive politics. Your constituents need a leader like you to liberate them from bitter polarized politics. Untapped donors crave leadership putting voters' needs above petty partisan priorities. </a:t>
          </a:r>
        </a:p>
        <a:p>
          <a:pPr algn="l">
            <a:spcBef>
              <a:spcPts val="600"/>
            </a:spcBef>
            <a:spcAft>
              <a:spcPts val="600"/>
            </a:spcAft>
          </a:pP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enables you to be that leader. The more your political leadership speaks to the needs of everyone, the more you increase your value to attract donors. </a:t>
          </a:r>
          <a:r>
            <a:rPr lang="en-US" sz="1100" b="0" baseline="0">
              <a:solidFill>
                <a:schemeClr val="accent6">
                  <a:lumMod val="50000"/>
                </a:schemeClr>
              </a:solidFill>
              <a:latin typeface="Arial Black" panose="020B0A04020102020204" pitchFamily="34" charset="0"/>
              <a:ea typeface="Tahoma" panose="020B0604030504040204" pitchFamily="34" charset="0"/>
              <a:cs typeface="Tahoma" panose="020B0604030504040204" pitchFamily="34" charset="0"/>
            </a:rPr>
            <a:t>Value</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a:t>
          </a:r>
          <a:r>
            <a:rPr lang="en-US" sz="1100" b="0" baseline="0">
              <a:solidFill>
                <a:srgbClr val="7030A0"/>
              </a:solidFill>
              <a:latin typeface="Arial Black" panose="020B0A04020102020204" pitchFamily="34" charset="0"/>
              <a:ea typeface="Tahoma" panose="020B0604030504040204" pitchFamily="34" charset="0"/>
              <a:cs typeface="Tahoma" panose="020B0604030504040204" pitchFamily="34" charset="0"/>
            </a:rPr>
            <a:t>Relating</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can help you integrate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into your fundraising strategy.</a:t>
          </a:r>
        </a:p>
      </xdr:txBody>
    </xdr:sp>
    <xdr:clientData/>
  </xdr:twoCellAnchor>
  <xdr:twoCellAnchor>
    <xdr:from>
      <xdr:col>1</xdr:col>
      <xdr:colOff>28575</xdr:colOff>
      <xdr:row>217</xdr:row>
      <xdr:rowOff>70485</xdr:rowOff>
    </xdr:from>
    <xdr:to>
      <xdr:col>12</xdr:col>
      <xdr:colOff>361950</xdr:colOff>
      <xdr:row>224</xdr:row>
      <xdr:rowOff>91440</xdr:rowOff>
    </xdr:to>
    <xdr:sp macro="" textlink="">
      <xdr:nvSpPr>
        <xdr:cNvPr id="185" name="Rectangle: Rounded Corners 184">
          <a:extLst>
            <a:ext uri="{FF2B5EF4-FFF2-40B4-BE49-F238E27FC236}">
              <a16:creationId xmlns:a16="http://schemas.microsoft.com/office/drawing/2014/main" id="{6AA4896E-0B5D-42CE-BD32-F857842B4E28}"/>
            </a:ext>
          </a:extLst>
        </xdr:cNvPr>
        <xdr:cNvSpPr/>
      </xdr:nvSpPr>
      <xdr:spPr>
        <a:xfrm>
          <a:off x="142875" y="46466760"/>
          <a:ext cx="5886450" cy="1325880"/>
        </a:xfrm>
        <a:prstGeom prst="roundRect">
          <a:avLst/>
        </a:prstGeom>
        <a:solidFill>
          <a:srgbClr val="4B2364"/>
        </a:solidFill>
        <a:ln w="38100">
          <a:solidFill>
            <a:srgbClr val="F0CD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400">
              <a:solidFill>
                <a:schemeClr val="lt1"/>
              </a:solidFill>
              <a:latin typeface="Tahoma" panose="020B0604030504040204" pitchFamily="34" charset="0"/>
              <a:ea typeface="Tahoma" panose="020B0604030504040204" pitchFamily="34" charset="0"/>
              <a:cs typeface="Tahoma" panose="020B0604030504040204" pitchFamily="34" charset="0"/>
            </a:rPr>
            <a:t>"I am not running for office, I</a:t>
          </a:r>
          <a:r>
            <a:rPr lang="en-US" sz="1400" baseline="0">
              <a:solidFill>
                <a:schemeClr val="lt1"/>
              </a:solidFill>
              <a:latin typeface="Tahoma" panose="020B0604030504040204" pitchFamily="34" charset="0"/>
              <a:ea typeface="Tahoma" panose="020B0604030504040204" pitchFamily="34" charset="0"/>
              <a:cs typeface="Tahoma" panose="020B0604030504040204" pitchFamily="34" charset="0"/>
            </a:rPr>
            <a:t> am running for you and your needs. And I am running to represent needs of others with different priorities than you. Join me in rising above political polarization. Together, with your gracious donation, we can replace divisive arguing with love towards one another's needs, one person at a time. Thank you."</a:t>
          </a:r>
          <a:endParaRPr lang="en-US" sz="1400">
            <a:solidFill>
              <a:schemeClr val="lt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47625</xdr:colOff>
      <xdr:row>224</xdr:row>
      <xdr:rowOff>118110</xdr:rowOff>
    </xdr:from>
    <xdr:to>
      <xdr:col>12</xdr:col>
      <xdr:colOff>381000</xdr:colOff>
      <xdr:row>232</xdr:row>
      <xdr:rowOff>120015</xdr:rowOff>
    </xdr:to>
    <xdr:sp macro="" textlink="">
      <xdr:nvSpPr>
        <xdr:cNvPr id="188" name="Rectangle: Rounded Corners 187">
          <a:extLst>
            <a:ext uri="{FF2B5EF4-FFF2-40B4-BE49-F238E27FC236}">
              <a16:creationId xmlns:a16="http://schemas.microsoft.com/office/drawing/2014/main" id="{44ECF391-B6B6-494D-B76D-C33F37B24E89}"/>
            </a:ext>
          </a:extLst>
        </xdr:cNvPr>
        <xdr:cNvSpPr/>
      </xdr:nvSpPr>
      <xdr:spPr>
        <a:xfrm>
          <a:off x="161925" y="47914560"/>
          <a:ext cx="5886450" cy="1325880"/>
        </a:xfrm>
        <a:prstGeom prst="roundRect">
          <a:avLst/>
        </a:prstGeom>
        <a:solidFill>
          <a:srgbClr val="4B2364"/>
        </a:solidFill>
        <a:ln w="38100">
          <a:solidFill>
            <a:srgbClr val="F0CD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400">
              <a:solidFill>
                <a:schemeClr val="lt1"/>
              </a:solidFill>
              <a:latin typeface="Tahoma" panose="020B0604030504040204" pitchFamily="34" charset="0"/>
              <a:ea typeface="Tahoma" panose="020B0604030504040204" pitchFamily="34" charset="0"/>
              <a:cs typeface="Tahoma" panose="020B0604030504040204" pitchFamily="34" charset="0"/>
            </a:rPr>
            <a:t>"'Ask</a:t>
          </a:r>
          <a:r>
            <a:rPr lang="en-US" sz="1400" baseline="0">
              <a:solidFill>
                <a:schemeClr val="lt1"/>
              </a:solidFill>
              <a:latin typeface="Tahoma" panose="020B0604030504040204" pitchFamily="34" charset="0"/>
              <a:ea typeface="Tahoma" panose="020B0604030504040204" pitchFamily="34" charset="0"/>
              <a:cs typeface="Tahoma" panose="020B0604030504040204" pitchFamily="34" charset="0"/>
            </a:rPr>
            <a:t> not what your country can do for you,' JFK intoned. To that I add, seek not your political priorities without first listening to the needs of others your politics impacts. Join me in affirming needs ahead of partisan bickering. Donate to the campaign putting your specific needs ahead of my own, for the sake of love."</a:t>
          </a:r>
          <a:endParaRPr lang="en-US" sz="1400">
            <a:solidFill>
              <a:schemeClr val="lt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47625</xdr:colOff>
      <xdr:row>217</xdr:row>
      <xdr:rowOff>70485</xdr:rowOff>
    </xdr:from>
    <xdr:to>
      <xdr:col>26</xdr:col>
      <xdr:colOff>381000</xdr:colOff>
      <xdr:row>224</xdr:row>
      <xdr:rowOff>91440</xdr:rowOff>
    </xdr:to>
    <xdr:sp macro="" textlink="">
      <xdr:nvSpPr>
        <xdr:cNvPr id="189" name="Rectangle: Rounded Corners 188">
          <a:extLst>
            <a:ext uri="{FF2B5EF4-FFF2-40B4-BE49-F238E27FC236}">
              <a16:creationId xmlns:a16="http://schemas.microsoft.com/office/drawing/2014/main" id="{965C2BD8-D2AF-4170-B3FC-83612F7D3716}"/>
            </a:ext>
          </a:extLst>
        </xdr:cNvPr>
        <xdr:cNvSpPr/>
      </xdr:nvSpPr>
      <xdr:spPr>
        <a:xfrm>
          <a:off x="6448425" y="46562010"/>
          <a:ext cx="5886450" cy="1325880"/>
        </a:xfrm>
        <a:prstGeom prst="roundRect">
          <a:avLst/>
        </a:prstGeom>
        <a:solidFill>
          <a:srgbClr val="4B2364"/>
        </a:solidFill>
        <a:ln w="38100">
          <a:solidFill>
            <a:srgbClr val="F0CD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400">
              <a:solidFill>
                <a:schemeClr val="lt1"/>
              </a:solidFill>
              <a:latin typeface="Tahoma" panose="020B0604030504040204" pitchFamily="34" charset="0"/>
              <a:ea typeface="Tahoma" panose="020B0604030504040204" pitchFamily="34" charset="0"/>
              <a:cs typeface="Tahoma" panose="020B0604030504040204" pitchFamily="34" charset="0"/>
            </a:rPr>
            <a:t>"I stand firm on my political values. But I run on connecting</a:t>
          </a:r>
          <a:r>
            <a:rPr lang="en-US" sz="1400" baseline="0">
              <a:solidFill>
                <a:schemeClr val="lt1"/>
              </a:solidFill>
              <a:latin typeface="Tahoma" panose="020B0604030504040204" pitchFamily="34" charset="0"/>
              <a:ea typeface="Tahoma" panose="020B0604030504040204" pitchFamily="34" charset="0"/>
              <a:cs typeface="Tahoma" panose="020B0604030504040204" pitchFamily="34" charset="0"/>
            </a:rPr>
            <a:t> to diverse needs of everyone in this community. Support me in integrating all concerns when shaping public policies. Join the winning team who outpaces opponents in overcoming our political differences. Donate to the only campaign in this race replacing partisan bitterness with love."</a:t>
          </a:r>
          <a:endParaRPr lang="en-US" sz="1400">
            <a:solidFill>
              <a:schemeClr val="lt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47625</xdr:colOff>
      <xdr:row>224</xdr:row>
      <xdr:rowOff>118110</xdr:rowOff>
    </xdr:from>
    <xdr:to>
      <xdr:col>26</xdr:col>
      <xdr:colOff>381000</xdr:colOff>
      <xdr:row>232</xdr:row>
      <xdr:rowOff>120015</xdr:rowOff>
    </xdr:to>
    <xdr:sp macro="" textlink="">
      <xdr:nvSpPr>
        <xdr:cNvPr id="190" name="Rectangle: Rounded Corners 189">
          <a:extLst>
            <a:ext uri="{FF2B5EF4-FFF2-40B4-BE49-F238E27FC236}">
              <a16:creationId xmlns:a16="http://schemas.microsoft.com/office/drawing/2014/main" id="{C63BCB95-E602-4DB9-BDA4-AA360140CF5D}"/>
            </a:ext>
          </a:extLst>
        </xdr:cNvPr>
        <xdr:cNvSpPr/>
      </xdr:nvSpPr>
      <xdr:spPr>
        <a:xfrm>
          <a:off x="6448425" y="47914560"/>
          <a:ext cx="5886450" cy="1325880"/>
        </a:xfrm>
        <a:prstGeom prst="roundRect">
          <a:avLst/>
        </a:prstGeom>
        <a:solidFill>
          <a:srgbClr val="4B2364"/>
        </a:solidFill>
        <a:ln w="38100">
          <a:solidFill>
            <a:srgbClr val="F0CD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400">
              <a:solidFill>
                <a:schemeClr val="lt1"/>
              </a:solidFill>
              <a:latin typeface="Tahoma" panose="020B0604030504040204" pitchFamily="34" charset="0"/>
              <a:ea typeface="Tahoma" panose="020B0604030504040204" pitchFamily="34" charset="0"/>
              <a:cs typeface="Tahoma" panose="020B0604030504040204" pitchFamily="34" charset="0"/>
            </a:rPr>
            <a:t>"I disagree a</a:t>
          </a:r>
          <a:r>
            <a:rPr lang="en-US" sz="1400" baseline="0">
              <a:solidFill>
                <a:schemeClr val="lt1"/>
              </a:solidFill>
              <a:latin typeface="Tahoma" panose="020B0604030504040204" pitchFamily="34" charset="0"/>
              <a:ea typeface="Tahoma" panose="020B0604030504040204" pitchFamily="34" charset="0"/>
              <a:cs typeface="Tahoma" panose="020B0604030504040204" pitchFamily="34" charset="0"/>
            </a:rPr>
            <a:t> lot </a:t>
          </a:r>
          <a:r>
            <a:rPr lang="en-US" sz="1400">
              <a:solidFill>
                <a:schemeClr val="lt1"/>
              </a:solidFill>
              <a:latin typeface="Tahoma" panose="020B0604030504040204" pitchFamily="34" charset="0"/>
              <a:ea typeface="Tahoma" panose="020B0604030504040204" pitchFamily="34" charset="0"/>
              <a:cs typeface="Tahoma" panose="020B0604030504040204" pitchFamily="34" charset="0"/>
            </a:rPr>
            <a:t>with my opponents, but</a:t>
          </a:r>
          <a:r>
            <a:rPr lang="en-US" sz="1400" baseline="0">
              <a:solidFill>
                <a:schemeClr val="lt1"/>
              </a:solidFill>
              <a:latin typeface="Tahoma" panose="020B0604030504040204" pitchFamily="34" charset="0"/>
              <a:ea typeface="Tahoma" panose="020B0604030504040204" pitchFamily="34" charset="0"/>
              <a:cs typeface="Tahoma" panose="020B0604030504040204" pitchFamily="34" charset="0"/>
            </a:rPr>
            <a:t> I never dispute the needs themselves. Can you say the same about them? Give to the only campaign prioritizing specific needs over political genrealizing. Invest in helping us create history, to revolutionalize politics with love."</a:t>
          </a:r>
          <a:endParaRPr lang="en-US" sz="1400">
            <a:solidFill>
              <a:schemeClr val="lt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xdr:col>
      <xdr:colOff>328872</xdr:colOff>
      <xdr:row>243</xdr:row>
      <xdr:rowOff>65634</xdr:rowOff>
    </xdr:from>
    <xdr:to>
      <xdr:col>12</xdr:col>
      <xdr:colOff>403216</xdr:colOff>
      <xdr:row>255</xdr:row>
      <xdr:rowOff>243839</xdr:rowOff>
    </xdr:to>
    <xdr:sp macro="" textlink="">
      <xdr:nvSpPr>
        <xdr:cNvPr id="219" name="TextBox 218">
          <a:hlinkClick xmlns:r="http://schemas.openxmlformats.org/officeDocument/2006/relationships" r:id="rId7" tooltip="click to go to Value Politics Intro online"/>
          <a:extLst>
            <a:ext uri="{FF2B5EF4-FFF2-40B4-BE49-F238E27FC236}">
              <a16:creationId xmlns:a16="http://schemas.microsoft.com/office/drawing/2014/main" id="{631FA29D-EDBB-4301-B4AB-3B5A4A66ADBF}"/>
            </a:ext>
          </a:extLst>
        </xdr:cNvPr>
        <xdr:cNvSpPr txBox="1"/>
      </xdr:nvSpPr>
      <xdr:spPr>
        <a:xfrm>
          <a:off x="1951932" y="51767334"/>
          <a:ext cx="4097704" cy="3043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600" b="1">
              <a:effectLst/>
              <a:latin typeface="Tahoma" panose="020B0604030504040204" pitchFamily="34" charset="0"/>
              <a:ea typeface="Tahoma" panose="020B0604030504040204" pitchFamily="34" charset="0"/>
              <a:cs typeface="Tahoma" panose="020B0604030504040204" pitchFamily="34" charset="0"/>
            </a:rPr>
            <a:t>Value Politics intro</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Start at your own pace with a brief introductory session. Ask me anything about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or politics in general. </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 text me up to 15 minutes with SMS. We only charge you $25. With a 10% deposit, you only pay $2.50 up front.</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Let me know this service is not for you and end the call before the 15 minutes, and you only pay the $2.50. Book by 9/1/2020 with the coupon in the book description, and you only pay the deposit.</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this service fills a need, consider our full service options.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257176</xdr:colOff>
      <xdr:row>243</xdr:row>
      <xdr:rowOff>41724</xdr:rowOff>
    </xdr:from>
    <xdr:to>
      <xdr:col>26</xdr:col>
      <xdr:colOff>209548</xdr:colOff>
      <xdr:row>274</xdr:row>
      <xdr:rowOff>156024</xdr:rowOff>
    </xdr:to>
    <xdr:grpSp>
      <xdr:nvGrpSpPr>
        <xdr:cNvPr id="24" name="VP group">
          <a:extLst>
            <a:ext uri="{FF2B5EF4-FFF2-40B4-BE49-F238E27FC236}">
              <a16:creationId xmlns:a16="http://schemas.microsoft.com/office/drawing/2014/main" id="{00A4E918-A2F9-4352-ABCC-62E0345C4077}"/>
            </a:ext>
          </a:extLst>
        </xdr:cNvPr>
        <xdr:cNvGrpSpPr/>
      </xdr:nvGrpSpPr>
      <xdr:grpSpPr>
        <a:xfrm>
          <a:off x="6635116" y="51728184"/>
          <a:ext cx="5484492" cy="6461760"/>
          <a:chOff x="6591301" y="51849787"/>
          <a:chExt cx="5453060" cy="6480175"/>
        </a:xfrm>
      </xdr:grpSpPr>
      <xdr:grpSp>
        <xdr:nvGrpSpPr>
          <xdr:cNvPr id="18" name="Value Politics post-polar">
            <a:extLst>
              <a:ext uri="{FF2B5EF4-FFF2-40B4-BE49-F238E27FC236}">
                <a16:creationId xmlns:a16="http://schemas.microsoft.com/office/drawing/2014/main" id="{6969649A-1E4D-4DD2-A8F9-2D6ECD6F124D}"/>
              </a:ext>
            </a:extLst>
          </xdr:cNvPr>
          <xdr:cNvGrpSpPr/>
        </xdr:nvGrpSpPr>
        <xdr:grpSpPr>
          <a:xfrm>
            <a:off x="6591301" y="51849787"/>
            <a:ext cx="5453060" cy="6480175"/>
            <a:chOff x="6562725" y="59296749"/>
            <a:chExt cx="5505450" cy="6400800"/>
          </a:xfrm>
        </xdr:grpSpPr>
        <xdr:sp macro="" textlink="">
          <xdr:nvSpPr>
            <xdr:cNvPr id="233" name="Rectangle 232">
              <a:hlinkClick xmlns:r="http://schemas.openxmlformats.org/officeDocument/2006/relationships" r:id="rId8" tooltip="click to go to Value Politics online"/>
              <a:extLst>
                <a:ext uri="{FF2B5EF4-FFF2-40B4-BE49-F238E27FC236}">
                  <a16:creationId xmlns:a16="http://schemas.microsoft.com/office/drawing/2014/main" id="{F66853BC-627E-494E-9C7D-297AC9B276B5}"/>
                </a:ext>
              </a:extLst>
            </xdr:cNvPr>
            <xdr:cNvSpPr/>
          </xdr:nvSpPr>
          <xdr:spPr>
            <a:xfrm>
              <a:off x="6562725" y="59296749"/>
              <a:ext cx="5486400" cy="6400800"/>
            </a:xfrm>
            <a:prstGeom prst="rect">
              <a:avLst/>
            </a:prstGeom>
            <a:solidFill>
              <a:srgbClr val="E1FFEB"/>
            </a:solidFill>
          </xdr:spPr>
          <xdr:txBody>
            <a:bodyPr wrap="square" lIns="91440" tIns="45720" rIns="91440" bIns="45720">
              <a:noAutofit/>
            </a:bodyPr>
            <a:lstStyle/>
            <a:p>
              <a:pPr algn="ctr"/>
              <a:r>
                <a:rPr lang="en-US" sz="5400" b="1" cap="none" spc="0">
                  <a:ln w="10160">
                    <a:solidFill>
                      <a:srgbClr val="00823C"/>
                    </a:solidFill>
                    <a:prstDash val="solid"/>
                  </a:ln>
                  <a:solidFill>
                    <a:srgbClr val="64FFA5"/>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Value</a:t>
              </a:r>
              <a:r>
                <a:rPr lang="en-US" sz="54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Politics</a:t>
              </a:r>
            </a:p>
            <a:p>
              <a:pPr algn="ctr"/>
              <a:r>
                <a:rPr lang="en-US" sz="20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post-polarizing political consulting</a:t>
              </a:r>
            </a:p>
          </xdr:txBody>
        </xdr:sp>
        <xdr:grpSp>
          <xdr:nvGrpSpPr>
            <xdr:cNvPr id="13" name="Group 12">
              <a:extLst>
                <a:ext uri="{FF2B5EF4-FFF2-40B4-BE49-F238E27FC236}">
                  <a16:creationId xmlns:a16="http://schemas.microsoft.com/office/drawing/2014/main" id="{37A19C10-4BF1-4934-8E4F-BC8F055F03D8}"/>
                </a:ext>
              </a:extLst>
            </xdr:cNvPr>
            <xdr:cNvGrpSpPr/>
          </xdr:nvGrpSpPr>
          <xdr:grpSpPr>
            <a:xfrm>
              <a:off x="6562725" y="60598050"/>
              <a:ext cx="5505450" cy="1534942"/>
              <a:chOff x="6562725" y="59626500"/>
              <a:chExt cx="5505450" cy="1534942"/>
            </a:xfrm>
          </xdr:grpSpPr>
          <xdr:sp macro="" textlink="">
            <xdr:nvSpPr>
              <xdr:cNvPr id="11" name="Rectangle: Rounded Corners 10">
                <a:extLst>
                  <a:ext uri="{FF2B5EF4-FFF2-40B4-BE49-F238E27FC236}">
                    <a16:creationId xmlns:a16="http://schemas.microsoft.com/office/drawing/2014/main" id="{5B48DFB6-1788-4497-A2B9-65DB85D701AC}"/>
                  </a:ext>
                </a:extLst>
              </xdr:cNvPr>
              <xdr:cNvSpPr/>
            </xdr:nvSpPr>
            <xdr:spPr>
              <a:xfrm>
                <a:off x="6562725" y="59626500"/>
                <a:ext cx="5476875" cy="1533525"/>
              </a:xfrm>
              <a:prstGeom prst="roundRect">
                <a:avLst>
                  <a:gd name="adj" fmla="val 17791"/>
                </a:avLst>
              </a:prstGeom>
              <a:solidFill>
                <a:srgbClr val="F0CDFF"/>
              </a:solidFill>
              <a:ln w="28575">
                <a:solidFill>
                  <a:srgbClr val="D26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2" name="Rectangle: Rounded Corners 241">
                <a:extLst>
                  <a:ext uri="{FF2B5EF4-FFF2-40B4-BE49-F238E27FC236}">
                    <a16:creationId xmlns:a16="http://schemas.microsoft.com/office/drawing/2014/main" id="{62604541-7655-4C61-B6F4-959047E505A8}"/>
                  </a:ext>
                </a:extLst>
              </xdr:cNvPr>
              <xdr:cNvSpPr/>
            </xdr:nvSpPr>
            <xdr:spPr>
              <a:xfrm>
                <a:off x="6572333" y="59643742"/>
                <a:ext cx="5456024" cy="1499312"/>
              </a:xfrm>
              <a:prstGeom prst="roundRect">
                <a:avLst>
                  <a:gd name="adj" fmla="val 50000"/>
                </a:avLst>
              </a:prstGeom>
              <a:solidFill>
                <a:srgbClr val="E1FFEB"/>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3" name="GUIDANCE">
                <a:hlinkClick xmlns:r="http://schemas.openxmlformats.org/officeDocument/2006/relationships" r:id="rId9" tooltip="go to Learning HP online"/>
                <a:extLst>
                  <a:ext uri="{FF2B5EF4-FFF2-40B4-BE49-F238E27FC236}">
                    <a16:creationId xmlns:a16="http://schemas.microsoft.com/office/drawing/2014/main" id="{4C37065B-E477-4784-A13C-57D5B26CF2F5}"/>
                  </a:ext>
                </a:extLst>
              </xdr:cNvPr>
              <xdr:cNvSpPr/>
            </xdr:nvSpPr>
            <xdr:spPr>
              <a:xfrm>
                <a:off x="6581775" y="59630125"/>
                <a:ext cx="5486400" cy="1531317"/>
              </a:xfrm>
              <a:prstGeom prst="rect">
                <a:avLst/>
              </a:prstGeom>
              <a:noFill/>
            </xdr:spPr>
            <xdr:txBody>
              <a:bodyPr wrap="square" lIns="91440" tIns="45720" rIns="91440" bIns="45720">
                <a:spAutoFit/>
              </a:bodyPr>
              <a:lstStyle/>
              <a:p>
                <a:pPr algn="ctr"/>
                <a:r>
                  <a:rPr lang="en-US" sz="40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GUIDANCE</a:t>
                </a:r>
              </a:p>
              <a:p>
                <a:pPr marL="0" marR="0" lvl="0" indent="0" algn="ctr" defTabSz="914400" eaLnBrk="1" fontAlgn="auto" latinLnBrk="0" hangingPunct="1">
                  <a:lnSpc>
                    <a:spcPct val="100000"/>
                  </a:lnSpc>
                  <a:spcBef>
                    <a:spcPts val="0"/>
                  </a:spcBef>
                  <a:spcAft>
                    <a:spcPts val="0"/>
                  </a:spcAft>
                  <a:buClrTx/>
                  <a:buSzTx/>
                  <a:buFontTx/>
                  <a:buNone/>
                  <a:tabLst/>
                  <a:defRPr/>
                </a:pPr>
                <a:r>
                  <a:rPr lang="en-US" sz="2000" b="1" cap="none" spc="0">
                    <a:ln w="10160">
                      <a:solidFill>
                        <a:srgbClr val="00823C"/>
                      </a:solidFill>
                      <a:prstDash val="solid"/>
                    </a:ln>
                    <a:solidFill>
                      <a:srgbClr val="00823C"/>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Learning</a:t>
                </a:r>
                <a:r>
                  <a:rPr lang="en-US" sz="2000" b="1" cap="none" spc="0" baseline="0">
                    <a:ln w="10160">
                      <a:solidFill>
                        <a:srgbClr val="00823C"/>
                      </a:solidFill>
                      <a:prstDash val="solid"/>
                    </a:ln>
                    <a:solidFill>
                      <a:srgbClr val="00823C"/>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Harmony Politics</a:t>
                </a:r>
                <a:endParaRPr lang="en-US" sz="2000" b="1" cap="none" spc="0">
                  <a:ln w="10160">
                    <a:solidFill>
                      <a:srgbClr val="00823C"/>
                    </a:solidFill>
                    <a:prstDash val="solid"/>
                  </a:ln>
                  <a:solidFill>
                    <a:srgbClr val="00823C"/>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cap="none" spc="0">
                    <a:ln w="10160">
                      <a:solidFill>
                        <a:srgbClr val="00823C"/>
                      </a:solidFill>
                      <a:prstDash val="solid"/>
                    </a:ln>
                    <a:solidFill>
                      <a:schemeClr val="bg1"/>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$75/half-hour full price, available now for $50/half-hour.</a:t>
                </a:r>
              </a:p>
              <a:p>
                <a:pPr marL="0" marR="0" lvl="0" indent="0" algn="ctr" defTabSz="914400" eaLnBrk="1" fontAlgn="auto" latinLnBrk="0" hangingPunct="1">
                  <a:lnSpc>
                    <a:spcPct val="100000"/>
                  </a:lnSpc>
                  <a:spcBef>
                    <a:spcPts val="600"/>
                  </a:spcBef>
                  <a:spcAft>
                    <a:spcPts val="0"/>
                  </a:spcAft>
                  <a:buClrTx/>
                  <a:buSzTx/>
                  <a:buFontTx/>
                  <a:buNone/>
                  <a:tabLst/>
                  <a:defRPr/>
                </a:pPr>
                <a:r>
                  <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Dissolving</a:t>
                </a:r>
                <a:r>
                  <a:rPr lang="en-US" sz="1400" b="1" cap="none" spc="0" baseline="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divisive politics by understanding its </a:t>
                </a:r>
                <a:r>
                  <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needs.</a:t>
                </a:r>
              </a:p>
            </xdr:txBody>
          </xdr:sp>
        </xdr:grpSp>
        <xdr:grpSp>
          <xdr:nvGrpSpPr>
            <xdr:cNvPr id="16" name="Group 15">
              <a:hlinkClick xmlns:r="http://schemas.openxmlformats.org/officeDocument/2006/relationships" r:id="rId10" tooltip="go to Applying HP online"/>
              <a:extLst>
                <a:ext uri="{FF2B5EF4-FFF2-40B4-BE49-F238E27FC236}">
                  <a16:creationId xmlns:a16="http://schemas.microsoft.com/office/drawing/2014/main" id="{FE50B4A1-3A5D-4DB5-A803-630F4474D387}"/>
                </a:ext>
              </a:extLst>
            </xdr:cNvPr>
            <xdr:cNvGrpSpPr/>
          </xdr:nvGrpSpPr>
          <xdr:grpSpPr>
            <a:xfrm>
              <a:off x="6562725" y="62249500"/>
              <a:ext cx="5495925" cy="1539425"/>
              <a:chOff x="6562725" y="61811350"/>
              <a:chExt cx="5495925" cy="1539425"/>
            </a:xfrm>
          </xdr:grpSpPr>
          <xdr:sp macro="" textlink="">
            <xdr:nvSpPr>
              <xdr:cNvPr id="231" name="Rectangle: Rounded Corners 230">
                <a:extLst>
                  <a:ext uri="{FF2B5EF4-FFF2-40B4-BE49-F238E27FC236}">
                    <a16:creationId xmlns:a16="http://schemas.microsoft.com/office/drawing/2014/main" id="{738F9523-94CD-4772-A87E-A5350DB9F3CF}"/>
                  </a:ext>
                </a:extLst>
              </xdr:cNvPr>
              <xdr:cNvSpPr/>
            </xdr:nvSpPr>
            <xdr:spPr>
              <a:xfrm>
                <a:off x="6562725" y="61817250"/>
                <a:ext cx="5476875" cy="1533525"/>
              </a:xfrm>
              <a:prstGeom prst="roundRect">
                <a:avLst>
                  <a:gd name="adj" fmla="val 18813"/>
                </a:avLst>
              </a:prstGeom>
              <a:solidFill>
                <a:srgbClr val="F0CDFF"/>
              </a:solidFill>
              <a:ln w="28575">
                <a:solidFill>
                  <a:srgbClr val="D26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3" name="Rectangle: Rounded Corners 242">
                <a:extLst>
                  <a:ext uri="{FF2B5EF4-FFF2-40B4-BE49-F238E27FC236}">
                    <a16:creationId xmlns:a16="http://schemas.microsoft.com/office/drawing/2014/main" id="{25326070-2630-49EB-9A04-CF9477E6F969}"/>
                  </a:ext>
                </a:extLst>
              </xdr:cNvPr>
              <xdr:cNvSpPr/>
            </xdr:nvSpPr>
            <xdr:spPr>
              <a:xfrm>
                <a:off x="6572342" y="61834499"/>
                <a:ext cx="5456023" cy="1499311"/>
              </a:xfrm>
              <a:prstGeom prst="roundRect">
                <a:avLst>
                  <a:gd name="adj" fmla="val 50000"/>
                </a:avLst>
              </a:prstGeom>
              <a:solidFill>
                <a:srgbClr val="E1FFEB"/>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SUPPORT">
                <a:extLst>
                  <a:ext uri="{FF2B5EF4-FFF2-40B4-BE49-F238E27FC236}">
                    <a16:creationId xmlns:a16="http://schemas.microsoft.com/office/drawing/2014/main" id="{2C3D2BBD-8B1D-4A6A-B4DE-514DA5114ECE}"/>
                  </a:ext>
                </a:extLst>
              </xdr:cNvPr>
              <xdr:cNvSpPr/>
            </xdr:nvSpPr>
            <xdr:spPr>
              <a:xfrm>
                <a:off x="6572250" y="61811350"/>
                <a:ext cx="5486400" cy="1531317"/>
              </a:xfrm>
              <a:prstGeom prst="rect">
                <a:avLst/>
              </a:prstGeom>
              <a:noFill/>
            </xdr:spPr>
            <xdr:txBody>
              <a:bodyPr wrap="square" lIns="91440" tIns="45720" rIns="91440" bIns="45720">
                <a:noAutofit/>
              </a:bodyPr>
              <a:lstStyle/>
              <a:p>
                <a:pPr algn="ctr"/>
                <a:r>
                  <a:rPr lang="en-US" sz="40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SUPPORT</a:t>
                </a:r>
              </a:p>
              <a:p>
                <a:pPr algn="ctr"/>
                <a:r>
                  <a:rPr lang="en-US" sz="2000" b="1" cap="none" spc="0">
                    <a:ln w="10160">
                      <a:solidFill>
                        <a:srgbClr val="00823C"/>
                      </a:solidFill>
                      <a:prstDash val="solid"/>
                    </a:ln>
                    <a:solidFill>
                      <a:srgbClr val="00823C"/>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Applying Harmony Politics</a:t>
                </a:r>
              </a:p>
              <a:p>
                <a:pPr algn="ctr"/>
                <a:r>
                  <a:rPr lang="en-US" sz="1400" b="1" cap="none" spc="0">
                    <a:ln w="10160">
                      <a:solidFill>
                        <a:srgbClr val="00823C"/>
                      </a:solidFill>
                      <a:prstDash val="solid"/>
                    </a:ln>
                    <a:solidFill>
                      <a:schemeClr val="bg1"/>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$150/hour full price, available now for $100/hour.</a:t>
                </a:r>
              </a:p>
              <a:p>
                <a:pPr marL="0" marR="0" lvl="0" indent="0" algn="ctr" defTabSz="914400" eaLnBrk="1" fontAlgn="auto" latinLnBrk="0" hangingPunct="1">
                  <a:lnSpc>
                    <a:spcPct val="100000"/>
                  </a:lnSpc>
                  <a:spcBef>
                    <a:spcPts val="600"/>
                  </a:spcBef>
                  <a:spcAft>
                    <a:spcPts val="0"/>
                  </a:spcAft>
                  <a:buClrTx/>
                  <a:buSzTx/>
                  <a:buFontTx/>
                  <a:buNone/>
                  <a:tabLst/>
                  <a:defRPr/>
                </a:pPr>
                <a:r>
                  <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Connecting to diverse needs</a:t>
                </a:r>
                <a:r>
                  <a:rPr lang="en-US" sz="1400" b="1" cap="none" spc="0" baseline="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of diverse constituents.</a:t>
                </a:r>
                <a:endPar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nvGrpSpPr>
            <xdr:cNvPr id="15" name="Group 14">
              <a:hlinkClick xmlns:r="http://schemas.openxmlformats.org/officeDocument/2006/relationships" r:id="rId11" tooltip="go to Winning with HP online"/>
              <a:extLst>
                <a:ext uri="{FF2B5EF4-FFF2-40B4-BE49-F238E27FC236}">
                  <a16:creationId xmlns:a16="http://schemas.microsoft.com/office/drawing/2014/main" id="{8833D82A-984D-42C5-A47D-E2DB93C5CFB7}"/>
                </a:ext>
              </a:extLst>
            </xdr:cNvPr>
            <xdr:cNvGrpSpPr/>
          </xdr:nvGrpSpPr>
          <xdr:grpSpPr>
            <a:xfrm>
              <a:off x="6562725" y="63903225"/>
              <a:ext cx="5495925" cy="1544467"/>
              <a:chOff x="6562725" y="63884175"/>
              <a:chExt cx="5495925" cy="1544467"/>
            </a:xfrm>
          </xdr:grpSpPr>
          <xdr:sp macro="" textlink="">
            <xdr:nvSpPr>
              <xdr:cNvPr id="232" name="Rectangle: Rounded Corners 231">
                <a:extLst>
                  <a:ext uri="{FF2B5EF4-FFF2-40B4-BE49-F238E27FC236}">
                    <a16:creationId xmlns:a16="http://schemas.microsoft.com/office/drawing/2014/main" id="{886395A4-3D84-46D2-AF03-9B3F0F480AF9}"/>
                  </a:ext>
                </a:extLst>
              </xdr:cNvPr>
              <xdr:cNvSpPr/>
            </xdr:nvSpPr>
            <xdr:spPr>
              <a:xfrm>
                <a:off x="6562725" y="63884175"/>
                <a:ext cx="5476875" cy="1533525"/>
              </a:xfrm>
              <a:prstGeom prst="roundRect">
                <a:avLst>
                  <a:gd name="adj" fmla="val 16768"/>
                </a:avLst>
              </a:prstGeom>
              <a:solidFill>
                <a:srgbClr val="F0CDFF"/>
              </a:solidFill>
              <a:ln w="28575">
                <a:solidFill>
                  <a:srgbClr val="D264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4" name="Rectangle: Rounded Corners 243">
                <a:extLst>
                  <a:ext uri="{FF2B5EF4-FFF2-40B4-BE49-F238E27FC236}">
                    <a16:creationId xmlns:a16="http://schemas.microsoft.com/office/drawing/2014/main" id="{7CDCCD12-D438-40A9-BBAC-44FB7C00F837}"/>
                  </a:ext>
                </a:extLst>
              </xdr:cNvPr>
              <xdr:cNvSpPr/>
            </xdr:nvSpPr>
            <xdr:spPr>
              <a:xfrm>
                <a:off x="6564328" y="63901423"/>
                <a:ext cx="5456023" cy="1499311"/>
              </a:xfrm>
              <a:prstGeom prst="roundRect">
                <a:avLst>
                  <a:gd name="adj" fmla="val 50000"/>
                </a:avLst>
              </a:prstGeom>
              <a:solidFill>
                <a:srgbClr val="E1FFEB"/>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5" name="ADVOCACY">
                <a:extLst>
                  <a:ext uri="{FF2B5EF4-FFF2-40B4-BE49-F238E27FC236}">
                    <a16:creationId xmlns:a16="http://schemas.microsoft.com/office/drawing/2014/main" id="{50E3E132-445E-4260-BBB7-5AE965AC5FDF}"/>
                  </a:ext>
                </a:extLst>
              </xdr:cNvPr>
              <xdr:cNvSpPr/>
            </xdr:nvSpPr>
            <xdr:spPr>
              <a:xfrm>
                <a:off x="6572250" y="63897325"/>
                <a:ext cx="5486400" cy="1531317"/>
              </a:xfrm>
              <a:prstGeom prst="rect">
                <a:avLst/>
              </a:prstGeom>
              <a:noFill/>
            </xdr:spPr>
            <xdr:txBody>
              <a:bodyPr wrap="square" lIns="91440" tIns="45720" rIns="91440" bIns="45720">
                <a:spAutoFit/>
              </a:bodyPr>
              <a:lstStyle/>
              <a:p>
                <a:pPr algn="ctr"/>
                <a:r>
                  <a:rPr lang="en-US" sz="40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ADVOCACY</a:t>
                </a:r>
              </a:p>
              <a:p>
                <a:pPr marL="0" marR="0" lvl="0" indent="0" algn="ctr" defTabSz="914400" eaLnBrk="1" fontAlgn="auto" latinLnBrk="0" hangingPunct="1">
                  <a:lnSpc>
                    <a:spcPct val="100000"/>
                  </a:lnSpc>
                  <a:spcBef>
                    <a:spcPts val="0"/>
                  </a:spcBef>
                  <a:spcAft>
                    <a:spcPts val="0"/>
                  </a:spcAft>
                  <a:buClrTx/>
                  <a:buSzTx/>
                  <a:buFontTx/>
                  <a:buNone/>
                  <a:tabLst/>
                  <a:defRPr/>
                </a:pPr>
                <a:r>
                  <a:rPr lang="en-US" sz="2000" b="1" cap="none" spc="0">
                    <a:ln w="10160">
                      <a:solidFill>
                        <a:srgbClr val="00823C"/>
                      </a:solidFill>
                      <a:prstDash val="solid"/>
                    </a:ln>
                    <a:solidFill>
                      <a:srgbClr val="00823C"/>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Winning with Harmony Politics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4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$300/hour full price, available now for $200/hour.</a:t>
                </a:r>
              </a:p>
              <a:p>
                <a:pPr marL="0" marR="0" lvl="0" indent="0" algn="ctr" defTabSz="914400" eaLnBrk="1" fontAlgn="auto" latinLnBrk="0" hangingPunct="1">
                  <a:lnSpc>
                    <a:spcPct val="100000"/>
                  </a:lnSpc>
                  <a:spcBef>
                    <a:spcPts val="600"/>
                  </a:spcBef>
                  <a:spcAft>
                    <a:spcPts val="0"/>
                  </a:spcAft>
                  <a:buClrTx/>
                  <a:buSzTx/>
                  <a:buFontTx/>
                  <a:buNone/>
                  <a:tabLst/>
                  <a:defRPr/>
                </a:pPr>
                <a:r>
                  <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Crafting</a:t>
                </a:r>
                <a:r>
                  <a:rPr lang="en-US" sz="1400" b="1" cap="none" spc="0" baseline="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winnable</a:t>
                </a:r>
                <a:r>
                  <a:rPr lang="en-US" sz="1400" b="1" cap="none" spc="0">
                    <a:ln w="10160">
                      <a:solidFill>
                        <a:srgbClr val="00823C"/>
                      </a:solidFill>
                      <a:prstDash val="solid"/>
                    </a:ln>
                    <a:solidFill>
                      <a:srgbClr val="D264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strategies with measurable results.</a:t>
                </a:r>
              </a:p>
            </xdr:txBody>
          </xdr:sp>
        </xdr:grpSp>
      </xdr:grpSp>
      <xdr:sp macro="" textlink="">
        <xdr:nvSpPr>
          <xdr:cNvPr id="21" name="large mouse arrow">
            <a:hlinkClick xmlns:r="http://schemas.openxmlformats.org/officeDocument/2006/relationships" r:id="rId8" tooltip="click to go to Value Politics online"/>
            <a:extLst>
              <a:ext uri="{FF2B5EF4-FFF2-40B4-BE49-F238E27FC236}">
                <a16:creationId xmlns:a16="http://schemas.microsoft.com/office/drawing/2014/main" id="{3F67503F-8818-4252-B6F5-19F41CD679FF}"/>
              </a:ext>
            </a:extLst>
          </xdr:cNvPr>
          <xdr:cNvSpPr>
            <a:spLocks noChangeAspect="1"/>
          </xdr:cNvSpPr>
        </xdr:nvSpPr>
        <xdr:spPr>
          <a:xfrm rot="20293320">
            <a:off x="11534397" y="52490064"/>
            <a:ext cx="197736" cy="457200"/>
          </a:xfrm>
          <a:custGeom>
            <a:avLst/>
            <a:gdLst>
              <a:gd name="connsiteX0" fmla="*/ 0 w 323850"/>
              <a:gd name="connsiteY0" fmla="*/ 523873 h 740778"/>
              <a:gd name="connsiteX1" fmla="*/ 161925 w 323850"/>
              <a:gd name="connsiteY1" fmla="*/ 0 h 740778"/>
              <a:gd name="connsiteX2" fmla="*/ 323850 w 323850"/>
              <a:gd name="connsiteY2" fmla="*/ 523873 h 740778"/>
              <a:gd name="connsiteX3" fmla="*/ 204787 w 323850"/>
              <a:gd name="connsiteY3" fmla="*/ 523873 h 740778"/>
              <a:gd name="connsiteX4" fmla="*/ 204787 w 323850"/>
              <a:gd name="connsiteY4" fmla="*/ 740778 h 740778"/>
              <a:gd name="connsiteX5" fmla="*/ 119063 w 323850"/>
              <a:gd name="connsiteY5" fmla="*/ 740778 h 740778"/>
              <a:gd name="connsiteX6" fmla="*/ 119063 w 323850"/>
              <a:gd name="connsiteY6" fmla="*/ 523873 h 740778"/>
              <a:gd name="connsiteX7" fmla="*/ 0 w 323850"/>
              <a:gd name="connsiteY7" fmla="*/ 523873 h 740778"/>
              <a:gd name="connsiteX0" fmla="*/ 0 w 323850"/>
              <a:gd name="connsiteY0" fmla="*/ 523873 h 740778"/>
              <a:gd name="connsiteX1" fmla="*/ 161925 w 323850"/>
              <a:gd name="connsiteY1" fmla="*/ 0 h 740778"/>
              <a:gd name="connsiteX2" fmla="*/ 323850 w 323850"/>
              <a:gd name="connsiteY2" fmla="*/ 523873 h 740778"/>
              <a:gd name="connsiteX3" fmla="*/ 204787 w 323850"/>
              <a:gd name="connsiteY3" fmla="*/ 523873 h 740778"/>
              <a:gd name="connsiteX4" fmla="*/ 204787 w 323850"/>
              <a:gd name="connsiteY4" fmla="*/ 740778 h 740778"/>
              <a:gd name="connsiteX5" fmla="*/ 119063 w 323850"/>
              <a:gd name="connsiteY5" fmla="*/ 740778 h 740778"/>
              <a:gd name="connsiteX6" fmla="*/ 121534 w 323850"/>
              <a:gd name="connsiteY6" fmla="*/ 496070 h 740778"/>
              <a:gd name="connsiteX7" fmla="*/ 0 w 323850"/>
              <a:gd name="connsiteY7" fmla="*/ 523873 h 740778"/>
              <a:gd name="connsiteX0" fmla="*/ 0 w 323850"/>
              <a:gd name="connsiteY0" fmla="*/ 523873 h 740778"/>
              <a:gd name="connsiteX1" fmla="*/ 161925 w 323850"/>
              <a:gd name="connsiteY1" fmla="*/ 0 h 740778"/>
              <a:gd name="connsiteX2" fmla="*/ 323850 w 323850"/>
              <a:gd name="connsiteY2" fmla="*/ 523873 h 740778"/>
              <a:gd name="connsiteX3" fmla="*/ 197819 w 323850"/>
              <a:gd name="connsiteY3" fmla="*/ 483660 h 740778"/>
              <a:gd name="connsiteX4" fmla="*/ 204787 w 323850"/>
              <a:gd name="connsiteY4" fmla="*/ 740778 h 740778"/>
              <a:gd name="connsiteX5" fmla="*/ 119063 w 323850"/>
              <a:gd name="connsiteY5" fmla="*/ 740778 h 740778"/>
              <a:gd name="connsiteX6" fmla="*/ 121534 w 323850"/>
              <a:gd name="connsiteY6" fmla="*/ 496070 h 740778"/>
              <a:gd name="connsiteX7" fmla="*/ 0 w 323850"/>
              <a:gd name="connsiteY7" fmla="*/ 523873 h 7407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23850" h="740778">
                <a:moveTo>
                  <a:pt x="0" y="523873"/>
                </a:moveTo>
                <a:lnTo>
                  <a:pt x="161925" y="0"/>
                </a:lnTo>
                <a:lnTo>
                  <a:pt x="323850" y="523873"/>
                </a:lnTo>
                <a:lnTo>
                  <a:pt x="197819" y="483660"/>
                </a:lnTo>
                <a:lnTo>
                  <a:pt x="204787" y="740778"/>
                </a:lnTo>
                <a:lnTo>
                  <a:pt x="119063" y="740778"/>
                </a:lnTo>
                <a:cubicBezTo>
                  <a:pt x="119887" y="659209"/>
                  <a:pt x="120710" y="577639"/>
                  <a:pt x="121534" y="496070"/>
                </a:cubicBezTo>
                <a:lnTo>
                  <a:pt x="0" y="523873"/>
                </a:lnTo>
                <a:close/>
              </a:path>
            </a:pathLst>
          </a:custGeom>
          <a:solidFill>
            <a:schemeClr val="bg1"/>
          </a:solid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oneCellAnchor>
    <xdr:from>
      <xdr:col>0</xdr:col>
      <xdr:colOff>90609</xdr:colOff>
      <xdr:row>255</xdr:row>
      <xdr:rowOff>10368</xdr:rowOff>
    </xdr:from>
    <xdr:ext cx="5943600" cy="1237775"/>
    <xdr:sp macro="" textlink="">
      <xdr:nvSpPr>
        <xdr:cNvPr id="227" name="Request a quote">
          <a:hlinkClick xmlns:r="http://schemas.openxmlformats.org/officeDocument/2006/relationships" r:id="rId8" tooltip="click to Request a quote at Value Relating online"/>
          <a:extLst>
            <a:ext uri="{FF2B5EF4-FFF2-40B4-BE49-F238E27FC236}">
              <a16:creationId xmlns:a16="http://schemas.microsoft.com/office/drawing/2014/main" id="{5B281B99-7E25-44A3-B166-329DB8190E1E}"/>
            </a:ext>
          </a:extLst>
        </xdr:cNvPr>
        <xdr:cNvSpPr/>
      </xdr:nvSpPr>
      <xdr:spPr>
        <a:xfrm>
          <a:off x="90609" y="54172844"/>
          <a:ext cx="5943600" cy="1237775"/>
        </a:xfrm>
        <a:prstGeom prst="rect">
          <a:avLst/>
        </a:prstGeom>
        <a:noFill/>
      </xdr:spPr>
      <xdr:txBody>
        <a:bodyPr wrap="square" lIns="91440" tIns="45720" rIns="91440" bIns="45720">
          <a:spAutoFit/>
        </a:bodyPr>
        <a:lstStyle/>
        <a:p>
          <a:pPr algn="l"/>
          <a:r>
            <a:rPr lang="en-US" sz="54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Request a quote</a:t>
          </a:r>
        </a:p>
        <a:p>
          <a:pPr algn="l"/>
          <a:r>
            <a:rPr lang="en-US" sz="20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You tell</a:t>
          </a:r>
          <a:r>
            <a:rPr lang="en-US" sz="2000" b="1" cap="none" spc="0" baseline="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me how this can best serve you.</a:t>
          </a:r>
          <a:endParaRPr lang="en-US" sz="20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0</xdr:col>
      <xdr:colOff>49208</xdr:colOff>
      <xdr:row>243</xdr:row>
      <xdr:rowOff>63951</xdr:rowOff>
    </xdr:from>
    <xdr:ext cx="1828800" cy="2691950"/>
    <xdr:sp macro="" textlink="">
      <xdr:nvSpPr>
        <xdr:cNvPr id="10" name="$2.50 to start...">
          <a:hlinkClick xmlns:r="http://schemas.openxmlformats.org/officeDocument/2006/relationships" r:id="rId7" tooltip="click to go to Value Politics Intro online"/>
          <a:extLst>
            <a:ext uri="{FF2B5EF4-FFF2-40B4-BE49-F238E27FC236}">
              <a16:creationId xmlns:a16="http://schemas.microsoft.com/office/drawing/2014/main" id="{D9D5075D-B594-4563-BF3E-220D2DD9411F}"/>
            </a:ext>
          </a:extLst>
        </xdr:cNvPr>
        <xdr:cNvSpPr/>
      </xdr:nvSpPr>
      <xdr:spPr>
        <a:xfrm>
          <a:off x="49208" y="51872014"/>
          <a:ext cx="1828800" cy="2691950"/>
        </a:xfrm>
        <a:prstGeom prst="rect">
          <a:avLst/>
        </a:prstGeom>
        <a:noFill/>
      </xdr:spPr>
      <xdr:txBody>
        <a:bodyPr wrap="square" lIns="91440" tIns="45720" rIns="91440" bIns="45720">
          <a:noAutofit/>
        </a:bodyPr>
        <a:lstStyle/>
        <a:p>
          <a:pPr algn="ctr"/>
          <a:r>
            <a:rPr lang="en-US" sz="4400" b="1" cap="none" spc="0">
              <a:ln w="10160">
                <a:solidFill>
                  <a:srgbClr val="00823C"/>
                </a:solidFill>
                <a:prstDash val="solid"/>
              </a:ln>
              <a:solidFill>
                <a:srgbClr val="F0CD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$2.50 </a:t>
          </a:r>
        </a:p>
        <a:p>
          <a:pPr algn="ctr"/>
          <a:r>
            <a:rPr lang="en-US" sz="16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to start a conversation to change not only your</a:t>
          </a:r>
          <a:r>
            <a:rPr lang="en-US" sz="1600" b="1" cap="none" spc="0" baseline="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 life for the </a:t>
          </a:r>
          <a:r>
            <a:rPr lang="en-US" sz="1600" b="1" cap="none" spc="-40" baseline="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better, but spark </a:t>
          </a:r>
          <a:r>
            <a:rPr lang="en-US" sz="1600" b="1" cap="none" spc="0" baseline="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a revolution of love.</a:t>
          </a:r>
          <a:endParaRPr lang="en-US" sz="1600" b="1" cap="none" spc="0">
            <a:ln w="10160">
              <a:solidFill>
                <a:srgbClr val="00823C"/>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15</xdr:col>
      <xdr:colOff>235219</xdr:colOff>
      <xdr:row>237</xdr:row>
      <xdr:rowOff>19279</xdr:rowOff>
    </xdr:from>
    <xdr:to>
      <xdr:col>26</xdr:col>
      <xdr:colOff>409576</xdr:colOff>
      <xdr:row>244</xdr:row>
      <xdr:rowOff>38100</xdr:rowOff>
    </xdr:to>
    <xdr:grpSp>
      <xdr:nvGrpSpPr>
        <xdr:cNvPr id="19" name="Pioneering p c m">
          <a:extLst>
            <a:ext uri="{FF2B5EF4-FFF2-40B4-BE49-F238E27FC236}">
              <a16:creationId xmlns:a16="http://schemas.microsoft.com/office/drawing/2014/main" id="{BE2F97B1-6101-4993-836D-2102138CA5F5}"/>
            </a:ext>
          </a:extLst>
        </xdr:cNvPr>
        <xdr:cNvGrpSpPr/>
      </xdr:nvGrpSpPr>
      <xdr:grpSpPr>
        <a:xfrm>
          <a:off x="6613159" y="50631319"/>
          <a:ext cx="5706477" cy="1268501"/>
          <a:chOff x="6636019" y="58445629"/>
          <a:chExt cx="5727432" cy="1247546"/>
        </a:xfrm>
      </xdr:grpSpPr>
      <xdr:sp macro="" textlink="">
        <xdr:nvSpPr>
          <xdr:cNvPr id="447" name="HP is part larger vision">
            <a:extLst>
              <a:ext uri="{FF2B5EF4-FFF2-40B4-BE49-F238E27FC236}">
                <a16:creationId xmlns:a16="http://schemas.microsoft.com/office/drawing/2014/main" id="{8103D07D-4D82-4671-AFBD-CCBDE72AC6FD}"/>
              </a:ext>
            </a:extLst>
          </xdr:cNvPr>
          <xdr:cNvSpPr txBox="1"/>
        </xdr:nvSpPr>
        <xdr:spPr>
          <a:xfrm>
            <a:off x="6636019" y="58445629"/>
            <a:ext cx="5727432" cy="1247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900"/>
              </a:spcAft>
            </a:pPr>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Pioneering political consulting model</a:t>
            </a:r>
          </a:p>
          <a:p>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is part of larger vision to address underserved needs on both sides in power relations. We use what we call the </a:t>
            </a: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impact parity model</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help clients find a conciliatory path toward resolving each other's power impacted needs. Applied to political power relations with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we call this </a:t>
            </a:r>
            <a:r>
              <a:rPr lang="en-US" sz="1200" b="1" baseline="0">
                <a:ln>
                  <a:solidFill>
                    <a:srgbClr val="004623"/>
                  </a:solidFill>
                </a:ln>
                <a:solidFill>
                  <a:srgbClr val="64FFA5"/>
                </a:solidFill>
                <a:latin typeface="Tahoma" panose="020B0604030504040204" pitchFamily="34" charset="0"/>
                <a:ea typeface="Tahoma" panose="020B0604030504040204" pitchFamily="34" charset="0"/>
                <a:cs typeface="Tahoma" panose="020B0604030504040204" pitchFamily="34" charset="0"/>
              </a:rPr>
              <a:t>Value</a:t>
            </a:r>
            <a:r>
              <a:rPr lang="en-US" sz="1200" b="1"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 </a:t>
            </a:r>
            <a:r>
              <a:rPr lang="en-US" sz="1200" b="1" baseline="0">
                <a:ln>
                  <a:solidFill>
                    <a:srgbClr val="004623"/>
                  </a:solidFill>
                </a:ln>
                <a:solidFill>
                  <a:srgbClr val="D264FF"/>
                </a:solidFill>
                <a:latin typeface="Tahoma" panose="020B0604030504040204" pitchFamily="34" charset="0"/>
                <a:ea typeface="Tahoma" panose="020B0604030504040204" pitchFamily="34" charset="0"/>
                <a:cs typeface="Tahoma" panose="020B0604030504040204" pitchFamily="34" charset="0"/>
              </a:rPr>
              <a:t>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234" name="impact parity model">
            <a:hlinkClick xmlns:r="http://schemas.openxmlformats.org/officeDocument/2006/relationships" r:id="rId12" tooltip="go to Impact Parity Model online"/>
            <a:extLst>
              <a:ext uri="{FF2B5EF4-FFF2-40B4-BE49-F238E27FC236}">
                <a16:creationId xmlns:a16="http://schemas.microsoft.com/office/drawing/2014/main" id="{76878383-A7DB-4822-922A-53DDDDC96EB6}"/>
              </a:ext>
            </a:extLst>
          </xdr:cNvPr>
          <xdr:cNvSpPr txBox="1"/>
        </xdr:nvSpPr>
        <xdr:spPr>
          <a:xfrm>
            <a:off x="9644406" y="58951769"/>
            <a:ext cx="1463040" cy="218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impact parity model</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grpSp>
    <xdr:clientData/>
  </xdr:twoCellAnchor>
  <xdr:twoCellAnchor>
    <xdr:from>
      <xdr:col>1</xdr:col>
      <xdr:colOff>31966</xdr:colOff>
      <xdr:row>237</xdr:row>
      <xdr:rowOff>66675</xdr:rowOff>
    </xdr:from>
    <xdr:to>
      <xdr:col>13</xdr:col>
      <xdr:colOff>14520</xdr:colOff>
      <xdr:row>243</xdr:row>
      <xdr:rowOff>15875</xdr:rowOff>
    </xdr:to>
    <xdr:sp macro="" textlink="">
      <xdr:nvSpPr>
        <xdr:cNvPr id="334" name="Traditional p c m">
          <a:extLst>
            <a:ext uri="{FF2B5EF4-FFF2-40B4-BE49-F238E27FC236}">
              <a16:creationId xmlns:a16="http://schemas.microsoft.com/office/drawing/2014/main" id="{C66BF955-4C53-4B9F-904B-7EDE7CE2208E}"/>
            </a:ext>
          </a:extLst>
        </xdr:cNvPr>
        <xdr:cNvSpPr txBox="1"/>
      </xdr:nvSpPr>
      <xdr:spPr>
        <a:xfrm>
          <a:off x="143091" y="50803175"/>
          <a:ext cx="5983304" cy="1020763"/>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900"/>
            </a:spcAft>
          </a:pPr>
          <a:r>
            <a:rPr lang="en-US" sz="1400" b="1" baseline="0">
              <a:solidFill>
                <a:schemeClr val="dk1"/>
              </a:solidFill>
              <a:latin typeface="Tahoma" panose="020B0604030504040204" pitchFamily="34" charset="0"/>
              <a:ea typeface="Tahoma" panose="020B0604030504040204" pitchFamily="34" charset="0"/>
              <a:cs typeface="Tahoma" panose="020B0604030504040204" pitchFamily="34" charset="0"/>
            </a:rPr>
            <a:t>Traditional political consulting model</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We offer the more traditional kind of consulting. Both by the hour and by the project. Most likely, you start by scheduling a 15-minute session to text me how I can apply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 to your exact campaign needs. We can shift to a project to best suit your needs.</a:t>
          </a:r>
        </a:p>
        <a:p>
          <a:pPr>
            <a:spcBef>
              <a:spcPts val="600"/>
            </a:spcBef>
          </a:pPr>
          <a:r>
            <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15</xdr:col>
      <xdr:colOff>132348</xdr:colOff>
      <xdr:row>274</xdr:row>
      <xdr:rowOff>32204</xdr:rowOff>
    </xdr:from>
    <xdr:to>
      <xdr:col>26</xdr:col>
      <xdr:colOff>339993</xdr:colOff>
      <xdr:row>275</xdr:row>
      <xdr:rowOff>104646</xdr:rowOff>
    </xdr:to>
    <xdr:grpSp>
      <xdr:nvGrpSpPr>
        <xdr:cNvPr id="20" name="VR footer">
          <a:extLst>
            <a:ext uri="{FF2B5EF4-FFF2-40B4-BE49-F238E27FC236}">
              <a16:creationId xmlns:a16="http://schemas.microsoft.com/office/drawing/2014/main" id="{E0566CE9-F761-4C31-A4C3-161065BC0229}"/>
            </a:ext>
          </a:extLst>
        </xdr:cNvPr>
        <xdr:cNvGrpSpPr/>
      </xdr:nvGrpSpPr>
      <xdr:grpSpPr>
        <a:xfrm>
          <a:off x="6510288" y="58066124"/>
          <a:ext cx="5739765" cy="247702"/>
          <a:chOff x="6533148" y="65802374"/>
          <a:chExt cx="5760720" cy="243991"/>
        </a:xfrm>
      </xdr:grpSpPr>
      <xdr:sp macro="" textlink="">
        <xdr:nvSpPr>
          <xdr:cNvPr id="326" name="TextBox 325">
            <a:extLst>
              <a:ext uri="{FF2B5EF4-FFF2-40B4-BE49-F238E27FC236}">
                <a16:creationId xmlns:a16="http://schemas.microsoft.com/office/drawing/2014/main" id="{B7AC075A-76BC-4715-9331-8C5ECDF0B2BA}"/>
              </a:ext>
            </a:extLst>
          </xdr:cNvPr>
          <xdr:cNvSpPr txBox="1"/>
        </xdr:nvSpPr>
        <xdr:spPr>
          <a:xfrm>
            <a:off x="6533148" y="65802374"/>
            <a:ext cx="5760720" cy="24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This is only a sampling of this service. Go online to learn more at </a:t>
            </a:r>
            <a:r>
              <a:rPr lang="en-US" sz="1200" b="1" baseline="0">
                <a:ln w="3175">
                  <a:solidFill>
                    <a:srgbClr val="004623"/>
                  </a:solidFill>
                </a:ln>
                <a:solidFill>
                  <a:srgbClr val="00F587"/>
                </a:solidFill>
                <a:effectLst/>
                <a:latin typeface="Tahoma" panose="020B0604030504040204" pitchFamily="34" charset="0"/>
                <a:ea typeface="Tahoma" panose="020B0604030504040204" pitchFamily="34" charset="0"/>
                <a:cs typeface="Tahoma" panose="020B0604030504040204" pitchFamily="34" charset="0"/>
              </a:rPr>
              <a:t>Value</a:t>
            </a: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1" baseline="0">
                <a:ln w="3175">
                  <a:solidFill>
                    <a:srgbClr val="2D143C"/>
                  </a:solidFill>
                </a:ln>
                <a:solidFill>
                  <a:srgbClr val="CC66FF"/>
                </a:solidFill>
                <a:effectLst/>
                <a:latin typeface="Tahoma" panose="020B060403050404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35" name="VR link">
            <a:hlinkClick xmlns:r="http://schemas.openxmlformats.org/officeDocument/2006/relationships" r:id="rId13" tooltip="click to go to ValueRelating.com"/>
            <a:extLst>
              <a:ext uri="{FF2B5EF4-FFF2-40B4-BE49-F238E27FC236}">
                <a16:creationId xmlns:a16="http://schemas.microsoft.com/office/drawing/2014/main" id="{E8854AB8-787B-4E33-9C1E-49798C417941}"/>
              </a:ext>
            </a:extLst>
          </xdr:cNvPr>
          <xdr:cNvSpPr txBox="1"/>
        </xdr:nvSpPr>
        <xdr:spPr>
          <a:xfrm>
            <a:off x="10970567" y="65804060"/>
            <a:ext cx="1188720" cy="242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1" baseline="0">
                <a:ln w="3175">
                  <a:solidFill>
                    <a:srgbClr val="004623"/>
                  </a:solidFill>
                </a:ln>
                <a:solidFill>
                  <a:srgbClr val="00F587"/>
                </a:solidFill>
                <a:effectLst/>
                <a:latin typeface="Tahoma" panose="020B0604030504040204" pitchFamily="34" charset="0"/>
                <a:ea typeface="Tahoma" panose="020B0604030504040204" pitchFamily="34" charset="0"/>
                <a:cs typeface="Tahoma" panose="020B0604030504040204" pitchFamily="34" charset="0"/>
              </a:rPr>
              <a:t>Value</a:t>
            </a: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1" baseline="0">
                <a:ln w="3175">
                  <a:solidFill>
                    <a:srgbClr val="2D143C"/>
                  </a:solidFill>
                </a:ln>
                <a:solidFill>
                  <a:srgbClr val="CC66FF"/>
                </a:solidFill>
                <a:effectLst/>
                <a:latin typeface="Tahoma" panose="020B060403050404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15</xdr:col>
      <xdr:colOff>389354</xdr:colOff>
      <xdr:row>25</xdr:row>
      <xdr:rowOff>52353</xdr:rowOff>
    </xdr:from>
    <xdr:to>
      <xdr:col>25</xdr:col>
      <xdr:colOff>481263</xdr:colOff>
      <xdr:row>33</xdr:row>
      <xdr:rowOff>182262</xdr:rowOff>
    </xdr:to>
    <xdr:sp macro="" textlink="">
      <xdr:nvSpPr>
        <xdr:cNvPr id="236" name="Rectangle: Beveled 235">
          <a:extLst>
            <a:ext uri="{FF2B5EF4-FFF2-40B4-BE49-F238E27FC236}">
              <a16:creationId xmlns:a16="http://schemas.microsoft.com/office/drawing/2014/main" id="{1E92A0D8-3402-4DC7-9D7D-0A3113931BD5}"/>
            </a:ext>
          </a:extLst>
        </xdr:cNvPr>
        <xdr:cNvSpPr/>
      </xdr:nvSpPr>
      <xdr:spPr>
        <a:xfrm>
          <a:off x="6790154" y="6011995"/>
          <a:ext cx="5145172" cy="2119130"/>
        </a:xfrm>
        <a:prstGeom prst="bevel">
          <a:avLst>
            <a:gd name="adj" fmla="val 2655"/>
          </a:avLst>
        </a:prstGeom>
        <a:blipFill dpi="0" rotWithShape="1">
          <a:blip xmlns:r="http://schemas.openxmlformats.org/officeDocument/2006/relationships" r:embed="rId14">
            <a:extLst>
              <a:ext uri="{28A0092B-C50C-407E-A947-70E740481C1C}">
                <a14:useLocalDpi xmlns:a14="http://schemas.microsoft.com/office/drawing/2010/main" val="0"/>
              </a:ext>
            </a:extLst>
          </a:blip>
          <a:srcRect/>
          <a:stretch>
            <a:fillRect/>
          </a:stretch>
        </a:blipFill>
        <a:ln>
          <a:solidFill>
            <a:srgbClr val="F0CD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a:endParaRPr lang="en-US" sz="14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181987</xdr:colOff>
      <xdr:row>261</xdr:row>
      <xdr:rowOff>24984</xdr:rowOff>
    </xdr:from>
    <xdr:to>
      <xdr:col>12</xdr:col>
      <xdr:colOff>373063</xdr:colOff>
      <xdr:row>271</xdr:row>
      <xdr:rowOff>129857</xdr:rowOff>
    </xdr:to>
    <xdr:sp macro="" textlink="">
      <xdr:nvSpPr>
        <xdr:cNvPr id="239" name="TextBox 238">
          <a:extLst>
            <a:ext uri="{FF2B5EF4-FFF2-40B4-BE49-F238E27FC236}">
              <a16:creationId xmlns:a16="http://schemas.microsoft.com/office/drawing/2014/main" id="{99EE5C4C-D000-49E9-8968-1E3618D6961A}"/>
            </a:ext>
          </a:extLst>
        </xdr:cNvPr>
        <xdr:cNvSpPr txBox="1"/>
      </xdr:nvSpPr>
      <xdr:spPr>
        <a:xfrm>
          <a:off x="296287" y="55917684"/>
          <a:ext cx="5723196" cy="1735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Contact Value Relating for any other way </a:t>
          </a:r>
          <a:r>
            <a:rPr lang="en-US" sz="1200" b="0" baseline="0">
              <a:ln>
                <a:solidFill>
                  <a:srgbClr val="004623"/>
                </a:solidFill>
              </a:ln>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can help your campaign.</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Fit your messaging to appeal to the average general voter.</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Inspire the disillusioned voter to go to the polls to vote or you.</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Attract donors to invest in leadership connecting with both sides of the aisle.</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Earn media coverage as the only candidate connecting with all constituents.</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Gain competitive advantage over any opponent stuck in usual divisive politics.</a:t>
          </a:r>
        </a:p>
        <a:p>
          <a:pPr marL="171450" indent="-171450">
            <a:buClr>
              <a:srgbClr val="D264FF"/>
            </a:buClr>
            <a:buFont typeface="Wingdings" panose="05000000000000000000" pitchFamily="2" charset="2"/>
            <a:buChar char="q"/>
          </a:pP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Suggest how </a:t>
          </a:r>
          <a:r>
            <a:rPr lang="en-US" sz="1200" b="0" baseline="0">
              <a:ln>
                <a:solidFill>
                  <a:srgbClr val="004623"/>
                </a:solidFill>
              </a:ln>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 can serve your particular campaing needs.</a:t>
          </a:r>
        </a:p>
        <a:p>
          <a:endPar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rgbClr val="4B2364"/>
              </a:solidFill>
              <a:latin typeface="Tahoma" panose="020B0604030504040204" pitchFamily="34" charset="0"/>
              <a:ea typeface="Tahoma" panose="020B0604030504040204" pitchFamily="34" charset="0"/>
              <a:cs typeface="Tahoma" panose="020B0604030504040204" pitchFamily="34" charset="0"/>
            </a:rPr>
            <a:t>Request a quote. Turn bitter diferences into loving connetions. Spread the love.</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82</xdr:col>
      <xdr:colOff>105745</xdr:colOff>
      <xdr:row>25</xdr:row>
      <xdr:rowOff>180474</xdr:rowOff>
    </xdr:from>
    <xdr:to>
      <xdr:col>92</xdr:col>
      <xdr:colOff>38102</xdr:colOff>
      <xdr:row>32</xdr:row>
      <xdr:rowOff>216569</xdr:rowOff>
    </xdr:to>
    <xdr:sp macro="" textlink="">
      <xdr:nvSpPr>
        <xdr:cNvPr id="246" name="TextBox 245">
          <a:extLst>
            <a:ext uri="{FF2B5EF4-FFF2-40B4-BE49-F238E27FC236}">
              <a16:creationId xmlns:a16="http://schemas.microsoft.com/office/drawing/2014/main" id="{15D96F81-7F7C-4169-A51B-575E47CAE1F8}"/>
            </a:ext>
          </a:extLst>
        </xdr:cNvPr>
        <xdr:cNvSpPr txBox="1"/>
      </xdr:nvSpPr>
      <xdr:spPr>
        <a:xfrm>
          <a:off x="32439945" y="6225674"/>
          <a:ext cx="6028357" cy="181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Love seems to be the underappreciated answer</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Without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or something like it, political leaders and thought leaders grope mostly in the dark. They tend to perpetuate political generalizations filled with errors, as any generalization easily overlooks your specifics. Which fuels hate.</a:t>
          </a:r>
        </a:p>
        <a:p>
          <a:pPr>
            <a:spcBef>
              <a:spcPts val="600"/>
            </a:spcBef>
          </a:pP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hands you the tools these leaders need. Imagine how responsive you would be to a leader who finally listens and affirms to the needs across the political spectrum. Now imagine you being the change agent these leaders require to spread such harmonizing love. And now imagined being paid for it.</a:t>
          </a:r>
        </a:p>
      </xdr:txBody>
    </xdr:sp>
    <xdr:clientData/>
  </xdr:twoCellAnchor>
  <xdr:oneCellAnchor>
    <xdr:from>
      <xdr:col>1</xdr:col>
      <xdr:colOff>26528</xdr:colOff>
      <xdr:row>2</xdr:row>
      <xdr:rowOff>98874</xdr:rowOff>
    </xdr:from>
    <xdr:ext cx="5650372" cy="671018"/>
    <xdr:sp macro="" textlink="">
      <xdr:nvSpPr>
        <xdr:cNvPr id="247" name="Rectangle 246">
          <a:extLst>
            <a:ext uri="{FF2B5EF4-FFF2-40B4-BE49-F238E27FC236}">
              <a16:creationId xmlns:a16="http://schemas.microsoft.com/office/drawing/2014/main" id="{C287EC4E-D404-4162-9F24-B73203398C9C}"/>
            </a:ext>
          </a:extLst>
        </xdr:cNvPr>
        <xdr:cNvSpPr/>
      </xdr:nvSpPr>
      <xdr:spPr>
        <a:xfrm>
          <a:off x="153528" y="886274"/>
          <a:ext cx="5650372" cy="671018"/>
        </a:xfrm>
        <a:prstGeom prst="rect">
          <a:avLst/>
        </a:prstGeom>
        <a:noFill/>
      </xdr:spPr>
      <xdr:txBody>
        <a:bodyPr wrap="square" lIns="91440" tIns="45720" rIns="91440" bIns="45720">
          <a:spAutoFit/>
        </a:bodyPr>
        <a:lstStyle/>
        <a:p>
          <a:pPr algn="l"/>
          <a:r>
            <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rPr>
            <a:t>With</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 </a:t>
          </a:r>
          <a:r>
            <a:rPr lang="en-US" sz="3200" b="0" cap="none" spc="0" baseline="0">
              <a:ln w="0"/>
              <a:solidFill>
                <a:srgbClr val="00B050"/>
              </a:solidFill>
              <a:effectLst>
                <a:outerShdw blurRad="38100" dist="19050" dir="2700000" algn="tl" rotWithShape="0">
                  <a:schemeClr val="dk1">
                    <a:alpha val="40000"/>
                  </a:schemeClr>
                </a:outerShdw>
              </a:effectLst>
              <a:latin typeface="Arial Black" panose="020B0A04020102020204" pitchFamily="34" charset="0"/>
            </a:rPr>
            <a:t>Harmony</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 </a:t>
          </a:r>
          <a:r>
            <a:rPr lang="en-US" sz="3200" b="0" cap="none" spc="0" baseline="0">
              <a:ln w="0"/>
              <a:solidFill>
                <a:srgbClr val="D264FF"/>
              </a:solidFill>
              <a:effectLst>
                <a:outerShdw blurRad="38100" dist="19050" dir="2700000" algn="tl" rotWithShape="0">
                  <a:schemeClr val="dk1">
                    <a:alpha val="40000"/>
                  </a:schemeClr>
                </a:outerShdw>
              </a:effectLst>
              <a:latin typeface="Arial Black" panose="020B0A04020102020204" pitchFamily="34" charset="0"/>
            </a:rPr>
            <a:t>Politics</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a:t>
          </a:r>
          <a:endPar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oneCellAnchor>
    <xdr:from>
      <xdr:col>1</xdr:col>
      <xdr:colOff>26528</xdr:colOff>
      <xdr:row>16</xdr:row>
      <xdr:rowOff>197934</xdr:rowOff>
    </xdr:from>
    <xdr:ext cx="5650372" cy="1828386"/>
    <xdr:sp macro="" textlink="">
      <xdr:nvSpPr>
        <xdr:cNvPr id="248" name="Rectangle 247">
          <a:hlinkClick xmlns:r="http://schemas.openxmlformats.org/officeDocument/2006/relationships" r:id="rId15" tooltip="go to Inspiring general voter turnout"/>
          <a:extLst>
            <a:ext uri="{FF2B5EF4-FFF2-40B4-BE49-F238E27FC236}">
              <a16:creationId xmlns:a16="http://schemas.microsoft.com/office/drawing/2014/main" id="{37E1F06C-2669-4689-B11A-23868987A333}"/>
            </a:ext>
          </a:extLst>
        </xdr:cNvPr>
        <xdr:cNvSpPr/>
      </xdr:nvSpPr>
      <xdr:spPr>
        <a:xfrm>
          <a:off x="153528" y="3957134"/>
          <a:ext cx="5650372" cy="1828386"/>
        </a:xfrm>
        <a:prstGeom prst="rect">
          <a:avLst/>
        </a:prstGeom>
        <a:noFill/>
      </xdr:spPr>
      <xdr:txBody>
        <a:bodyPr wrap="square" lIns="91440" tIns="45720" rIns="91440" bIns="45720">
          <a:spAutoFit/>
        </a:bodyPr>
        <a:lstStyle/>
        <a:p>
          <a:pPr algn="l"/>
          <a:r>
            <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rPr>
            <a:t>you can incite</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 general voters to go to the polls for you, and</a:t>
          </a:r>
          <a:endPar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oneCellAnchor>
    <xdr:from>
      <xdr:col>1</xdr:col>
      <xdr:colOff>26528</xdr:colOff>
      <xdr:row>25</xdr:row>
      <xdr:rowOff>182694</xdr:rowOff>
    </xdr:from>
    <xdr:ext cx="5650372" cy="1828386"/>
    <xdr:sp macro="" textlink="">
      <xdr:nvSpPr>
        <xdr:cNvPr id="249" name="Rectangle 248">
          <a:hlinkClick xmlns:r="http://schemas.openxmlformats.org/officeDocument/2006/relationships" r:id="rId16" tooltip="go to Attracting donors"/>
          <a:extLst>
            <a:ext uri="{FF2B5EF4-FFF2-40B4-BE49-F238E27FC236}">
              <a16:creationId xmlns:a16="http://schemas.microsoft.com/office/drawing/2014/main" id="{9582E89F-FA6E-4EBD-BE72-81DABA3B43E8}"/>
            </a:ext>
          </a:extLst>
        </xdr:cNvPr>
        <xdr:cNvSpPr/>
      </xdr:nvSpPr>
      <xdr:spPr>
        <a:xfrm>
          <a:off x="153528" y="6227894"/>
          <a:ext cx="5650372" cy="1828386"/>
        </a:xfrm>
        <a:prstGeom prst="rect">
          <a:avLst/>
        </a:prstGeom>
        <a:noFill/>
      </xdr:spPr>
      <xdr:txBody>
        <a:bodyPr wrap="square" lIns="91440" tIns="45720" rIns="91440" bIns="45720">
          <a:spAutoFit/>
        </a:bodyPr>
        <a:lstStyle/>
        <a:p>
          <a:pPr algn="l"/>
          <a:r>
            <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rPr>
            <a:t>you can inspire donors to</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 invest in your love-encouraging leadership.</a:t>
          </a:r>
          <a:endPar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oneCellAnchor>
    <xdr:from>
      <xdr:col>1</xdr:col>
      <xdr:colOff>26528</xdr:colOff>
      <xdr:row>6</xdr:row>
      <xdr:rowOff>22674</xdr:rowOff>
    </xdr:from>
    <xdr:ext cx="5650372" cy="1828386"/>
    <xdr:sp macro="" textlink="">
      <xdr:nvSpPr>
        <xdr:cNvPr id="250" name="Rectangle 249">
          <a:hlinkClick xmlns:r="http://schemas.openxmlformats.org/officeDocument/2006/relationships" r:id="rId17" tooltip="go to Messaging your messaging"/>
          <a:extLst>
            <a:ext uri="{FF2B5EF4-FFF2-40B4-BE49-F238E27FC236}">
              <a16:creationId xmlns:a16="http://schemas.microsoft.com/office/drawing/2014/main" id="{23D17DC5-7C81-4066-98DA-FA708748A47D}"/>
            </a:ext>
          </a:extLst>
        </xdr:cNvPr>
        <xdr:cNvSpPr/>
      </xdr:nvSpPr>
      <xdr:spPr>
        <a:xfrm>
          <a:off x="153528" y="1724474"/>
          <a:ext cx="5650372" cy="1828386"/>
        </a:xfrm>
        <a:prstGeom prst="rect">
          <a:avLst/>
        </a:prstGeom>
        <a:noFill/>
      </xdr:spPr>
      <xdr:txBody>
        <a:bodyPr wrap="square" lIns="91440" tIns="45720" rIns="91440" bIns="45720">
          <a:spAutoFit/>
        </a:bodyPr>
        <a:lstStyle/>
        <a:p>
          <a:pPr algn="l"/>
          <a:r>
            <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rPr>
            <a:t>your messaging can be geared</a:t>
          </a:r>
          <a:r>
            <a:rPr lang="en-US" sz="3200" b="0" cap="none" spc="0" baseline="0">
              <a:ln w="0"/>
              <a:solidFill>
                <a:srgbClr val="1E5A28"/>
              </a:solidFill>
              <a:effectLst>
                <a:outerShdw blurRad="38100" dist="19050" dir="2700000" algn="tl" rotWithShape="0">
                  <a:schemeClr val="dk1">
                    <a:alpha val="40000"/>
                  </a:schemeClr>
                </a:outerShdw>
              </a:effectLst>
              <a:latin typeface="Arial Black" panose="020B0A04020102020204" pitchFamily="34" charset="0"/>
            </a:rPr>
            <a:t> to attract more general voters, </a:t>
          </a:r>
          <a:endParaRPr lang="en-US" sz="3200" b="0" cap="none" spc="0">
            <a:ln w="0"/>
            <a:solidFill>
              <a:srgbClr val="1E5A28"/>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valuerelating.com/unifyingpolitics" TargetMode="External"/><Relationship Id="rId7" Type="http://schemas.openxmlformats.org/officeDocument/2006/relationships/vmlDrawing" Target="../drawings/vmlDrawing1.vml"/><Relationship Id="rId2" Type="http://schemas.openxmlformats.org/officeDocument/2006/relationships/hyperlink" Target="https://www.valuerelating.com/unifyingpolitics" TargetMode="External"/><Relationship Id="rId1" Type="http://schemas.openxmlformats.org/officeDocument/2006/relationships/hyperlink" Target="https://www.valuerelating.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aluerelating.com/value-politic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valuerelating.com/hp-for-ai"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1546"/>
  <sheetViews>
    <sheetView tabSelected="1" zoomScaleNormal="100" zoomScaleSheetLayoutView="100" workbookViewId="0">
      <selection activeCell="A5" sqref="A1:N5"/>
    </sheetView>
  </sheetViews>
  <sheetFormatPr defaultColWidth="8.88671875" defaultRowHeight="13.8"/>
  <cols>
    <col min="1" max="1" width="1.6640625" style="180" customWidth="1"/>
    <col min="2" max="7" width="7.33203125" style="2" customWidth="1"/>
    <col min="8" max="8" width="7.33203125" style="194" customWidth="1"/>
    <col min="9" max="13" width="7.33203125" style="2" customWidth="1"/>
    <col min="14" max="14" width="1.6640625" style="180" customWidth="1"/>
    <col min="15" max="15" width="1.6640625" style="2" customWidth="1"/>
    <col min="16" max="27" width="7.33203125" style="2" customWidth="1"/>
    <col min="28" max="29" width="1.6640625" style="2" customWidth="1"/>
    <col min="30" max="52" width="8.88671875" style="2" customWidth="1"/>
    <col min="53" max="71" width="8.88671875" style="2" hidden="1" customWidth="1"/>
    <col min="72" max="73" width="15.6640625" style="2" hidden="1" customWidth="1"/>
    <col min="74" max="83" width="8.88671875" style="2" hidden="1" customWidth="1"/>
    <col min="84" max="123" width="8.88671875" style="2" customWidth="1"/>
    <col min="124" max="16384" width="8.88671875" style="2"/>
  </cols>
  <sheetData>
    <row r="1" spans="1:14" ht="30" customHeight="1">
      <c r="A1" s="620" t="s">
        <v>431</v>
      </c>
      <c r="B1" s="621"/>
      <c r="C1" s="621"/>
      <c r="D1" s="621"/>
      <c r="E1" s="621"/>
      <c r="F1" s="621"/>
      <c r="G1" s="621"/>
      <c r="H1" s="621"/>
      <c r="I1" s="621"/>
      <c r="J1" s="621"/>
      <c r="K1" s="621"/>
      <c r="L1" s="621"/>
      <c r="M1" s="621"/>
      <c r="N1" s="622"/>
    </row>
    <row r="2" spans="1:14" ht="34.950000000000003" customHeight="1">
      <c r="A2" s="623"/>
      <c r="B2" s="624"/>
      <c r="C2" s="624"/>
      <c r="D2" s="624"/>
      <c r="E2" s="624"/>
      <c r="F2" s="624"/>
      <c r="G2" s="624"/>
      <c r="H2" s="624"/>
      <c r="I2" s="624"/>
      <c r="J2" s="624"/>
      <c r="K2" s="624"/>
      <c r="L2" s="624"/>
      <c r="M2" s="624"/>
      <c r="N2" s="625"/>
    </row>
    <row r="3" spans="1:14" ht="30" customHeight="1">
      <c r="A3" s="617"/>
      <c r="B3" s="618"/>
      <c r="C3" s="618"/>
      <c r="D3" s="618"/>
      <c r="E3" s="618"/>
      <c r="F3" s="618"/>
      <c r="G3" s="618"/>
      <c r="H3" s="618"/>
      <c r="I3" s="618"/>
      <c r="J3" s="618"/>
      <c r="K3" s="618"/>
      <c r="L3" s="618"/>
      <c r="M3" s="618"/>
      <c r="N3" s="619"/>
    </row>
    <row r="4" spans="1:14" ht="13.95" customHeight="1">
      <c r="A4" s="617" t="s">
        <v>1198</v>
      </c>
      <c r="B4" s="618"/>
      <c r="C4" s="618"/>
      <c r="D4" s="618"/>
      <c r="E4" s="618"/>
      <c r="F4" s="618"/>
      <c r="G4" s="618"/>
      <c r="H4" s="618"/>
      <c r="I4" s="618"/>
      <c r="J4" s="618"/>
      <c r="K4" s="618"/>
      <c r="L4" s="618"/>
      <c r="M4" s="618"/>
      <c r="N4" s="619"/>
    </row>
    <row r="5" spans="1:14" ht="13.95" customHeight="1">
      <c r="A5" s="617"/>
      <c r="B5" s="618"/>
      <c r="C5" s="618"/>
      <c r="D5" s="618"/>
      <c r="E5" s="618"/>
      <c r="F5" s="618"/>
      <c r="G5" s="618"/>
      <c r="H5" s="618"/>
      <c r="I5" s="618"/>
      <c r="J5" s="618"/>
      <c r="K5" s="618"/>
      <c r="L5" s="618"/>
      <c r="M5" s="618"/>
      <c r="N5" s="619"/>
    </row>
    <row r="6" spans="1:14" ht="13.95" customHeight="1">
      <c r="A6" s="291"/>
      <c r="B6" s="164"/>
      <c r="C6" s="164"/>
      <c r="D6" s="164"/>
      <c r="E6" s="164"/>
      <c r="F6" s="164"/>
      <c r="G6" s="164"/>
      <c r="H6" s="316"/>
      <c r="I6" s="164"/>
      <c r="J6" s="164"/>
      <c r="K6" s="164"/>
      <c r="L6" s="164"/>
      <c r="M6" s="164"/>
      <c r="N6" s="292"/>
    </row>
    <row r="7" spans="1:14" ht="13.95" customHeight="1">
      <c r="A7" s="291"/>
      <c r="B7" s="659" t="s">
        <v>1146</v>
      </c>
      <c r="C7" s="660"/>
      <c r="D7" s="660"/>
      <c r="E7" s="660"/>
      <c r="F7" s="660"/>
      <c r="G7" s="736" t="s">
        <v>1147</v>
      </c>
      <c r="H7" s="736"/>
      <c r="I7" s="736"/>
      <c r="J7" s="736"/>
      <c r="K7" s="736"/>
      <c r="L7" s="175"/>
      <c r="M7" s="165">
        <v>1</v>
      </c>
      <c r="N7" s="292"/>
    </row>
    <row r="8" spans="1:14" ht="13.95" customHeight="1">
      <c r="A8" s="291"/>
      <c r="B8" s="170"/>
      <c r="C8" s="171"/>
      <c r="D8" s="172"/>
      <c r="E8" s="172"/>
      <c r="F8" s="172"/>
      <c r="G8" s="658" t="s">
        <v>1197</v>
      </c>
      <c r="H8" s="658"/>
      <c r="I8" s="658"/>
      <c r="J8" s="658"/>
      <c r="K8" s="658"/>
      <c r="L8" s="176" t="s">
        <v>1134</v>
      </c>
      <c r="M8" s="174">
        <v>2</v>
      </c>
      <c r="N8" s="292"/>
    </row>
    <row r="9" spans="1:14" ht="13.95" customHeight="1">
      <c r="A9" s="291"/>
      <c r="B9" s="659" t="s">
        <v>1136</v>
      </c>
      <c r="C9" s="660"/>
      <c r="D9" s="660"/>
      <c r="E9" s="660"/>
      <c r="F9" s="660"/>
      <c r="G9" s="736" t="s">
        <v>1150</v>
      </c>
      <c r="H9" s="736"/>
      <c r="I9" s="736"/>
      <c r="J9" s="736"/>
      <c r="K9" s="736"/>
      <c r="L9" s="175"/>
      <c r="M9" s="165">
        <v>3</v>
      </c>
      <c r="N9" s="292"/>
    </row>
    <row r="10" spans="1:14" ht="13.95" customHeight="1">
      <c r="A10" s="291"/>
      <c r="B10" s="170"/>
      <c r="C10" s="171"/>
      <c r="D10" s="172"/>
      <c r="E10" s="172"/>
      <c r="F10" s="172"/>
      <c r="G10" s="737" t="s">
        <v>65</v>
      </c>
      <c r="H10" s="737"/>
      <c r="I10" s="737"/>
      <c r="J10" s="737"/>
      <c r="K10" s="737"/>
      <c r="L10" s="184" t="s">
        <v>1134</v>
      </c>
      <c r="M10" s="168">
        <v>4</v>
      </c>
      <c r="N10" s="292"/>
    </row>
    <row r="11" spans="1:14" ht="16.2">
      <c r="A11" s="291"/>
      <c r="B11" s="659" t="s">
        <v>1139</v>
      </c>
      <c r="C11" s="660"/>
      <c r="D11" s="660"/>
      <c r="E11" s="660"/>
      <c r="F11" s="660"/>
      <c r="G11" s="595" t="s">
        <v>1141</v>
      </c>
      <c r="H11" s="595"/>
      <c r="I11" s="595"/>
      <c r="J11" s="595"/>
      <c r="K11" s="595"/>
      <c r="L11" s="177" t="s">
        <v>1134</v>
      </c>
      <c r="M11" s="165">
        <v>5</v>
      </c>
      <c r="N11" s="292"/>
    </row>
    <row r="12" spans="1:14" ht="13.95" customHeight="1">
      <c r="A12" s="291"/>
      <c r="B12" s="166"/>
      <c r="C12" s="167"/>
      <c r="D12" s="164"/>
      <c r="E12" s="164"/>
      <c r="F12" s="164"/>
      <c r="G12" s="594" t="s">
        <v>2</v>
      </c>
      <c r="H12" s="594"/>
      <c r="I12" s="594"/>
      <c r="J12" s="594"/>
      <c r="K12" s="594"/>
      <c r="L12" s="176" t="s">
        <v>1134</v>
      </c>
      <c r="M12" s="168">
        <v>6</v>
      </c>
      <c r="N12" s="292"/>
    </row>
    <row r="13" spans="1:14">
      <c r="A13" s="291"/>
      <c r="B13" s="166"/>
      <c r="C13" s="167"/>
      <c r="D13" s="164"/>
      <c r="E13" s="164"/>
      <c r="F13" s="164"/>
      <c r="G13" s="595" t="s">
        <v>1153</v>
      </c>
      <c r="H13" s="595"/>
      <c r="I13" s="595"/>
      <c r="J13" s="595"/>
      <c r="K13" s="595"/>
      <c r="L13" s="177" t="s">
        <v>1134</v>
      </c>
      <c r="M13" s="169">
        <v>7</v>
      </c>
      <c r="N13" s="292"/>
    </row>
    <row r="14" spans="1:14">
      <c r="A14" s="291"/>
      <c r="B14" s="166"/>
      <c r="C14" s="167"/>
      <c r="D14" s="164"/>
      <c r="E14" s="164"/>
      <c r="F14" s="164"/>
      <c r="G14" s="594" t="s">
        <v>640</v>
      </c>
      <c r="H14" s="594"/>
      <c r="I14" s="594"/>
      <c r="J14" s="594"/>
      <c r="K14" s="594"/>
      <c r="L14" s="176"/>
      <c r="M14" s="168">
        <v>8</v>
      </c>
      <c r="N14" s="292"/>
    </row>
    <row r="15" spans="1:14">
      <c r="A15" s="291"/>
      <c r="B15" s="166"/>
      <c r="C15" s="167"/>
      <c r="D15" s="164"/>
      <c r="E15" s="164"/>
      <c r="F15" s="164"/>
      <c r="G15" s="595" t="s">
        <v>1155</v>
      </c>
      <c r="H15" s="595"/>
      <c r="I15" s="595"/>
      <c r="J15" s="595"/>
      <c r="K15" s="595"/>
      <c r="L15" s="177"/>
      <c r="M15" s="169">
        <v>9</v>
      </c>
      <c r="N15" s="292"/>
    </row>
    <row r="16" spans="1:14">
      <c r="A16" s="291"/>
      <c r="B16" s="166"/>
      <c r="C16" s="167"/>
      <c r="D16" s="164"/>
      <c r="E16" s="164"/>
      <c r="F16" s="164"/>
      <c r="G16" s="594" t="s">
        <v>1211</v>
      </c>
      <c r="H16" s="594"/>
      <c r="I16" s="594"/>
      <c r="J16" s="594"/>
      <c r="K16" s="594"/>
      <c r="L16" s="176"/>
      <c r="M16" s="168">
        <v>10</v>
      </c>
      <c r="N16" s="292"/>
    </row>
    <row r="17" spans="1:14">
      <c r="A17" s="291"/>
      <c r="B17" s="166"/>
      <c r="C17" s="167"/>
      <c r="D17" s="164"/>
      <c r="E17" s="164"/>
      <c r="F17" s="164"/>
      <c r="G17" s="595" t="s">
        <v>1199</v>
      </c>
      <c r="H17" s="595"/>
      <c r="I17" s="595"/>
      <c r="J17" s="595"/>
      <c r="K17" s="595"/>
      <c r="L17" s="177"/>
      <c r="M17" s="169">
        <v>11</v>
      </c>
      <c r="N17" s="292"/>
    </row>
    <row r="18" spans="1:14">
      <c r="A18" s="291"/>
      <c r="B18" s="166"/>
      <c r="C18" s="167"/>
      <c r="D18" s="164"/>
      <c r="E18" s="164"/>
      <c r="F18" s="164"/>
      <c r="G18" s="594" t="s">
        <v>1131</v>
      </c>
      <c r="H18" s="594"/>
      <c r="I18" s="594"/>
      <c r="J18" s="594"/>
      <c r="K18" s="594"/>
      <c r="L18" s="176"/>
      <c r="M18" s="168">
        <v>12</v>
      </c>
      <c r="N18" s="292"/>
    </row>
    <row r="19" spans="1:14">
      <c r="A19" s="291"/>
      <c r="B19" s="166"/>
      <c r="C19" s="167"/>
      <c r="D19" s="164"/>
      <c r="E19" s="164"/>
      <c r="F19" s="164"/>
      <c r="G19" s="595" t="s">
        <v>952</v>
      </c>
      <c r="H19" s="595"/>
      <c r="I19" s="595"/>
      <c r="J19" s="595"/>
      <c r="K19" s="595"/>
      <c r="L19" s="177"/>
      <c r="M19" s="169">
        <v>13</v>
      </c>
      <c r="N19" s="292"/>
    </row>
    <row r="20" spans="1:14">
      <c r="A20" s="291"/>
      <c r="B20" s="166"/>
      <c r="C20" s="167"/>
      <c r="D20" s="164"/>
      <c r="E20" s="164"/>
      <c r="F20" s="164"/>
      <c r="G20" s="594" t="s">
        <v>554</v>
      </c>
      <c r="H20" s="594"/>
      <c r="I20" s="594"/>
      <c r="J20" s="594"/>
      <c r="K20" s="594"/>
      <c r="L20" s="176"/>
      <c r="M20" s="168">
        <v>14</v>
      </c>
      <c r="N20" s="292"/>
    </row>
    <row r="21" spans="1:14">
      <c r="A21" s="291"/>
      <c r="B21" s="166"/>
      <c r="C21" s="167"/>
      <c r="D21" s="164"/>
      <c r="E21" s="164"/>
      <c r="F21" s="164"/>
      <c r="G21" s="595" t="s">
        <v>972</v>
      </c>
      <c r="H21" s="595"/>
      <c r="I21" s="595"/>
      <c r="J21" s="595"/>
      <c r="K21" s="595"/>
      <c r="L21" s="177" t="s">
        <v>1134</v>
      </c>
      <c r="M21" s="169">
        <v>15</v>
      </c>
      <c r="N21" s="292"/>
    </row>
    <row r="22" spans="1:14">
      <c r="A22" s="291"/>
      <c r="B22" s="170"/>
      <c r="C22" s="171"/>
      <c r="D22" s="172"/>
      <c r="E22" s="172"/>
      <c r="F22" s="172"/>
      <c r="G22" s="737" t="s">
        <v>951</v>
      </c>
      <c r="H22" s="737"/>
      <c r="I22" s="737"/>
      <c r="J22" s="737"/>
      <c r="K22" s="737"/>
      <c r="L22" s="178"/>
      <c r="M22" s="174">
        <v>16</v>
      </c>
      <c r="N22" s="292"/>
    </row>
    <row r="23" spans="1:14" ht="16.2">
      <c r="A23" s="291"/>
      <c r="B23" s="659" t="s">
        <v>1138</v>
      </c>
      <c r="C23" s="660"/>
      <c r="D23" s="660"/>
      <c r="E23" s="660"/>
      <c r="F23" s="660"/>
      <c r="G23" s="595" t="s">
        <v>1142</v>
      </c>
      <c r="H23" s="595"/>
      <c r="I23" s="595"/>
      <c r="J23" s="595"/>
      <c r="K23" s="595"/>
      <c r="L23" s="175"/>
      <c r="M23" s="169">
        <v>17</v>
      </c>
      <c r="N23" s="292"/>
    </row>
    <row r="24" spans="1:14">
      <c r="A24" s="291"/>
      <c r="B24" s="166"/>
      <c r="C24" s="167"/>
      <c r="D24" s="164"/>
      <c r="E24" s="164"/>
      <c r="F24" s="164"/>
      <c r="G24" s="594" t="s">
        <v>51</v>
      </c>
      <c r="H24" s="594"/>
      <c r="I24" s="594"/>
      <c r="J24" s="594"/>
      <c r="K24" s="594"/>
      <c r="L24" s="176" t="s">
        <v>1134</v>
      </c>
      <c r="M24" s="168">
        <v>18</v>
      </c>
      <c r="N24" s="292"/>
    </row>
    <row r="25" spans="1:14">
      <c r="A25" s="291"/>
      <c r="B25" s="166"/>
      <c r="C25" s="167"/>
      <c r="D25" s="164"/>
      <c r="E25" s="164"/>
      <c r="F25" s="164"/>
      <c r="G25" s="595" t="s">
        <v>1132</v>
      </c>
      <c r="H25" s="595"/>
      <c r="I25" s="595"/>
      <c r="J25" s="595"/>
      <c r="K25" s="595"/>
      <c r="L25" s="177"/>
      <c r="M25" s="169">
        <v>19</v>
      </c>
      <c r="N25" s="292"/>
    </row>
    <row r="26" spans="1:14">
      <c r="A26" s="291"/>
      <c r="B26" s="166"/>
      <c r="C26" s="167"/>
      <c r="D26" s="164"/>
      <c r="E26" s="164"/>
      <c r="F26" s="164"/>
      <c r="G26" s="594" t="s">
        <v>459</v>
      </c>
      <c r="H26" s="594"/>
      <c r="I26" s="594"/>
      <c r="J26" s="594"/>
      <c r="K26" s="594"/>
      <c r="L26" s="176"/>
      <c r="M26" s="168">
        <v>20</v>
      </c>
      <c r="N26" s="292"/>
    </row>
    <row r="27" spans="1:14">
      <c r="A27" s="291"/>
      <c r="B27" s="166"/>
      <c r="C27" s="167"/>
      <c r="D27" s="164"/>
      <c r="E27" s="164"/>
      <c r="F27" s="164"/>
      <c r="G27" s="595" t="s">
        <v>1133</v>
      </c>
      <c r="H27" s="595"/>
      <c r="I27" s="595"/>
      <c r="J27" s="595"/>
      <c r="K27" s="595"/>
      <c r="L27" s="177"/>
      <c r="M27" s="169">
        <v>21</v>
      </c>
      <c r="N27" s="292"/>
    </row>
    <row r="28" spans="1:14">
      <c r="A28" s="291"/>
      <c r="B28" s="166"/>
      <c r="C28" s="167"/>
      <c r="D28" s="164"/>
      <c r="E28" s="164"/>
      <c r="F28" s="164"/>
      <c r="G28" s="594" t="s">
        <v>1200</v>
      </c>
      <c r="H28" s="594"/>
      <c r="I28" s="594"/>
      <c r="J28" s="594"/>
      <c r="K28" s="594"/>
      <c r="L28" s="176"/>
      <c r="M28" s="168">
        <v>22</v>
      </c>
      <c r="N28" s="292"/>
    </row>
    <row r="29" spans="1:14">
      <c r="A29" s="291"/>
      <c r="B29" s="170"/>
      <c r="C29" s="171"/>
      <c r="D29" s="172"/>
      <c r="E29" s="172"/>
      <c r="F29" s="172"/>
      <c r="G29" s="690" t="s">
        <v>1212</v>
      </c>
      <c r="H29" s="690"/>
      <c r="I29" s="690"/>
      <c r="J29" s="690"/>
      <c r="K29" s="690"/>
      <c r="L29" s="177" t="s">
        <v>1134</v>
      </c>
      <c r="M29" s="173">
        <v>23</v>
      </c>
      <c r="N29" s="292"/>
    </row>
    <row r="30" spans="1:14" ht="16.2">
      <c r="A30" s="291"/>
      <c r="B30" s="659" t="s">
        <v>1137</v>
      </c>
      <c r="C30" s="660"/>
      <c r="D30" s="660"/>
      <c r="E30" s="660"/>
      <c r="F30" s="660"/>
      <c r="G30" s="594" t="s">
        <v>1143</v>
      </c>
      <c r="H30" s="594"/>
      <c r="I30" s="594"/>
      <c r="J30" s="594"/>
      <c r="K30" s="594"/>
      <c r="L30" s="179"/>
      <c r="M30" s="168">
        <v>24</v>
      </c>
      <c r="N30" s="292"/>
    </row>
    <row r="31" spans="1:14">
      <c r="A31" s="291"/>
      <c r="B31" s="166"/>
      <c r="C31" s="167"/>
      <c r="D31" s="164"/>
      <c r="E31" s="164"/>
      <c r="F31" s="164"/>
      <c r="G31" s="595" t="s">
        <v>1144</v>
      </c>
      <c r="H31" s="595"/>
      <c r="I31" s="595"/>
      <c r="J31" s="595"/>
      <c r="K31" s="595"/>
      <c r="L31" s="177" t="s">
        <v>1134</v>
      </c>
      <c r="M31" s="169">
        <v>25</v>
      </c>
      <c r="N31" s="292"/>
    </row>
    <row r="32" spans="1:14">
      <c r="A32" s="291"/>
      <c r="B32" s="166"/>
      <c r="C32" s="167"/>
      <c r="D32" s="164"/>
      <c r="E32" s="164"/>
      <c r="F32" s="164"/>
      <c r="G32" s="594" t="s">
        <v>1145</v>
      </c>
      <c r="H32" s="594"/>
      <c r="I32" s="594"/>
      <c r="J32" s="594"/>
      <c r="K32" s="594"/>
      <c r="L32" s="176" t="s">
        <v>1134</v>
      </c>
      <c r="M32" s="168">
        <v>26</v>
      </c>
      <c r="N32" s="292"/>
    </row>
    <row r="33" spans="1:14">
      <c r="A33" s="291"/>
      <c r="B33" s="166"/>
      <c r="C33" s="167"/>
      <c r="D33" s="164"/>
      <c r="E33" s="164"/>
      <c r="F33" s="164"/>
      <c r="G33" s="595" t="s">
        <v>24</v>
      </c>
      <c r="H33" s="595"/>
      <c r="I33" s="595"/>
      <c r="J33" s="595"/>
      <c r="K33" s="595"/>
      <c r="L33" s="177" t="s">
        <v>1134</v>
      </c>
      <c r="M33" s="169">
        <v>27</v>
      </c>
      <c r="N33" s="292"/>
    </row>
    <row r="34" spans="1:14">
      <c r="A34" s="291"/>
      <c r="B34" s="166"/>
      <c r="C34" s="167"/>
      <c r="D34" s="164"/>
      <c r="E34" s="164"/>
      <c r="F34" s="164"/>
      <c r="G34" s="594" t="s">
        <v>1046</v>
      </c>
      <c r="H34" s="594"/>
      <c r="I34" s="594"/>
      <c r="J34" s="594"/>
      <c r="K34" s="594"/>
      <c r="L34" s="176" t="s">
        <v>1134</v>
      </c>
      <c r="M34" s="168">
        <v>28</v>
      </c>
      <c r="N34" s="292"/>
    </row>
    <row r="35" spans="1:14">
      <c r="A35" s="291"/>
      <c r="B35" s="166"/>
      <c r="C35" s="167"/>
      <c r="D35" s="164"/>
      <c r="E35" s="164"/>
      <c r="F35" s="164"/>
      <c r="G35" s="595" t="s">
        <v>1171</v>
      </c>
      <c r="H35" s="595"/>
      <c r="I35" s="595"/>
      <c r="J35" s="595"/>
      <c r="K35" s="595"/>
      <c r="L35" s="177" t="s">
        <v>1134</v>
      </c>
      <c r="M35" s="169">
        <v>29</v>
      </c>
      <c r="N35" s="292"/>
    </row>
    <row r="36" spans="1:14">
      <c r="A36" s="291"/>
      <c r="B36" s="166"/>
      <c r="C36" s="167"/>
      <c r="D36" s="164"/>
      <c r="E36" s="164"/>
      <c r="F36" s="164"/>
      <c r="G36" s="594" t="s">
        <v>774</v>
      </c>
      <c r="H36" s="594"/>
      <c r="I36" s="594"/>
      <c r="J36" s="594"/>
      <c r="K36" s="594"/>
      <c r="L36" s="176"/>
      <c r="M36" s="168">
        <v>30</v>
      </c>
      <c r="N36" s="292"/>
    </row>
    <row r="37" spans="1:14">
      <c r="A37" s="291"/>
      <c r="B37" s="166"/>
      <c r="C37" s="167"/>
      <c r="D37" s="164"/>
      <c r="E37" s="164"/>
      <c r="F37" s="164"/>
      <c r="G37" s="595" t="s">
        <v>1201</v>
      </c>
      <c r="H37" s="595"/>
      <c r="I37" s="595"/>
      <c r="J37" s="595"/>
      <c r="K37" s="595"/>
      <c r="L37" s="177" t="s">
        <v>1134</v>
      </c>
      <c r="M37" s="169">
        <v>31</v>
      </c>
      <c r="N37" s="292"/>
    </row>
    <row r="38" spans="1:14">
      <c r="A38" s="291"/>
      <c r="B38" s="166"/>
      <c r="C38" s="167"/>
      <c r="D38" s="164"/>
      <c r="E38" s="164"/>
      <c r="F38" s="164"/>
      <c r="G38" s="594" t="s">
        <v>773</v>
      </c>
      <c r="H38" s="594"/>
      <c r="I38" s="594"/>
      <c r="J38" s="594"/>
      <c r="K38" s="594"/>
      <c r="L38" s="176"/>
      <c r="M38" s="168">
        <v>32</v>
      </c>
      <c r="N38" s="292"/>
    </row>
    <row r="39" spans="1:14">
      <c r="A39" s="291"/>
      <c r="B39" s="166"/>
      <c r="C39" s="167"/>
      <c r="D39" s="164"/>
      <c r="E39" s="164"/>
      <c r="F39" s="164"/>
      <c r="G39" s="595" t="s">
        <v>1202</v>
      </c>
      <c r="H39" s="595"/>
      <c r="I39" s="595"/>
      <c r="J39" s="595"/>
      <c r="K39" s="595"/>
      <c r="L39" s="177" t="s">
        <v>1134</v>
      </c>
      <c r="M39" s="169">
        <v>33</v>
      </c>
      <c r="N39" s="292"/>
    </row>
    <row r="40" spans="1:14">
      <c r="A40" s="291"/>
      <c r="B40" s="166"/>
      <c r="C40" s="167"/>
      <c r="D40" s="164"/>
      <c r="E40" s="164"/>
      <c r="F40" s="164"/>
      <c r="G40" s="594" t="s">
        <v>775</v>
      </c>
      <c r="H40" s="594"/>
      <c r="I40" s="594"/>
      <c r="J40" s="594"/>
      <c r="K40" s="594"/>
      <c r="L40" s="176"/>
      <c r="M40" s="168">
        <v>34</v>
      </c>
      <c r="N40" s="292"/>
    </row>
    <row r="41" spans="1:14">
      <c r="A41" s="291"/>
      <c r="B41" s="170"/>
      <c r="C41" s="171"/>
      <c r="D41" s="172"/>
      <c r="E41" s="172"/>
      <c r="F41" s="172"/>
      <c r="G41" s="690" t="s">
        <v>1203</v>
      </c>
      <c r="H41" s="690"/>
      <c r="I41" s="690"/>
      <c r="J41" s="690"/>
      <c r="K41" s="690"/>
      <c r="L41" s="177" t="s">
        <v>1134</v>
      </c>
      <c r="M41" s="173">
        <v>35</v>
      </c>
      <c r="N41" s="292"/>
    </row>
    <row r="42" spans="1:14" ht="16.2">
      <c r="A42" s="291"/>
      <c r="B42" s="687" t="s">
        <v>1140</v>
      </c>
      <c r="C42" s="688"/>
      <c r="D42" s="688"/>
      <c r="E42" s="688"/>
      <c r="F42" s="688"/>
      <c r="G42" s="658" t="s">
        <v>1273</v>
      </c>
      <c r="H42" s="658"/>
      <c r="I42" s="658"/>
      <c r="J42" s="658"/>
      <c r="K42" s="658"/>
      <c r="L42" s="184"/>
      <c r="M42" s="168">
        <v>36</v>
      </c>
      <c r="N42" s="292"/>
    </row>
    <row r="43" spans="1:14">
      <c r="A43" s="291"/>
      <c r="B43" s="164"/>
      <c r="C43" s="164"/>
      <c r="D43" s="164"/>
      <c r="E43" s="164"/>
      <c r="F43" s="164"/>
      <c r="G43" s="164"/>
      <c r="H43" s="316"/>
      <c r="I43" s="164"/>
      <c r="J43" s="164"/>
      <c r="K43" s="164"/>
      <c r="L43" s="164"/>
      <c r="M43" s="164"/>
      <c r="N43" s="292"/>
    </row>
    <row r="44" spans="1:14" ht="13.95" customHeight="1">
      <c r="A44" s="293"/>
      <c r="B44" s="294"/>
      <c r="C44" s="294"/>
      <c r="D44" s="294"/>
      <c r="E44" s="294"/>
      <c r="F44" s="294"/>
      <c r="G44" s="294"/>
      <c r="H44" s="317"/>
      <c r="I44" s="294"/>
      <c r="J44" s="294"/>
      <c r="K44" s="294"/>
      <c r="L44" s="294"/>
      <c r="M44" s="294"/>
      <c r="N44" s="295"/>
    </row>
    <row r="45" spans="1:14" ht="30" customHeight="1">
      <c r="A45" s="432" t="s">
        <v>431</v>
      </c>
      <c r="B45" s="433"/>
      <c r="C45" s="433"/>
      <c r="D45" s="433"/>
      <c r="E45" s="433"/>
      <c r="F45" s="433"/>
      <c r="G45" s="433"/>
      <c r="H45" s="433"/>
      <c r="I45" s="433"/>
      <c r="J45" s="433"/>
      <c r="K45" s="433"/>
      <c r="L45" s="433"/>
      <c r="M45" s="433"/>
      <c r="N45" s="434"/>
    </row>
    <row r="46" spans="1:14" ht="34.950000000000003" customHeight="1">
      <c r="A46" s="435"/>
      <c r="B46" s="436"/>
      <c r="C46" s="436"/>
      <c r="D46" s="436"/>
      <c r="E46" s="436"/>
      <c r="F46" s="436"/>
      <c r="G46" s="436"/>
      <c r="H46" s="436"/>
      <c r="I46" s="436"/>
      <c r="J46" s="436"/>
      <c r="K46" s="436"/>
      <c r="L46" s="436"/>
      <c r="M46" s="436"/>
      <c r="N46" s="437"/>
    </row>
    <row r="47" spans="1:14" ht="37.200000000000003" customHeight="1">
      <c r="A47" s="438" t="s">
        <v>1205</v>
      </c>
      <c r="B47" s="439"/>
      <c r="C47" s="439"/>
      <c r="D47" s="439"/>
      <c r="E47" s="439"/>
      <c r="F47" s="439"/>
      <c r="G47" s="439"/>
      <c r="H47" s="439"/>
      <c r="I47" s="439"/>
      <c r="J47" s="439"/>
      <c r="K47" s="439"/>
      <c r="L47" s="439"/>
      <c r="M47" s="439"/>
      <c r="N47" s="440"/>
    </row>
    <row r="48" spans="1:14" ht="37.200000000000003" customHeight="1">
      <c r="A48" s="438"/>
      <c r="B48" s="439"/>
      <c r="C48" s="439"/>
      <c r="D48" s="439"/>
      <c r="E48" s="439"/>
      <c r="F48" s="439"/>
      <c r="G48" s="439"/>
      <c r="H48" s="439"/>
      <c r="I48" s="439"/>
      <c r="J48" s="439"/>
      <c r="K48" s="439"/>
      <c r="L48" s="439"/>
      <c r="M48" s="439"/>
      <c r="N48" s="440"/>
    </row>
    <row r="49" spans="1:14" ht="4.95" customHeight="1">
      <c r="A49" s="284"/>
      <c r="B49" s="285"/>
      <c r="C49" s="285"/>
      <c r="D49" s="285"/>
      <c r="E49" s="285"/>
      <c r="F49" s="285"/>
      <c r="G49" s="285"/>
      <c r="H49" s="318"/>
      <c r="I49" s="285"/>
      <c r="J49" s="285"/>
      <c r="K49" s="285"/>
      <c r="L49" s="285"/>
      <c r="M49" s="285"/>
      <c r="N49" s="286"/>
    </row>
    <row r="50" spans="1:14" ht="30" customHeight="1">
      <c r="A50" s="284"/>
      <c r="B50" s="689" t="s">
        <v>1204</v>
      </c>
      <c r="C50" s="689"/>
      <c r="D50" s="689"/>
      <c r="E50" s="689"/>
      <c r="F50" s="689"/>
      <c r="G50" s="689"/>
      <c r="H50" s="689"/>
      <c r="I50" s="689"/>
      <c r="J50" s="689"/>
      <c r="K50" s="689"/>
      <c r="L50" s="689"/>
      <c r="M50" s="689"/>
      <c r="N50" s="286"/>
    </row>
    <row r="51" spans="1:14" ht="15" customHeight="1">
      <c r="A51" s="284"/>
      <c r="B51" s="689"/>
      <c r="C51" s="689"/>
      <c r="D51" s="689"/>
      <c r="E51" s="689"/>
      <c r="F51" s="689"/>
      <c r="G51" s="689"/>
      <c r="H51" s="689"/>
      <c r="I51" s="689"/>
      <c r="J51" s="689"/>
      <c r="K51" s="689"/>
      <c r="L51" s="689"/>
      <c r="M51" s="689"/>
      <c r="N51" s="286"/>
    </row>
    <row r="52" spans="1:14" ht="4.95" customHeight="1">
      <c r="A52" s="284"/>
      <c r="B52" s="287"/>
      <c r="C52" s="287"/>
      <c r="D52" s="287"/>
      <c r="E52" s="287"/>
      <c r="F52" s="287"/>
      <c r="G52" s="287"/>
      <c r="H52" s="319"/>
      <c r="I52" s="287"/>
      <c r="J52" s="287"/>
      <c r="K52" s="287"/>
      <c r="L52" s="287"/>
      <c r="M52" s="287"/>
      <c r="N52" s="286"/>
    </row>
    <row r="53" spans="1:14" ht="10.199999999999999" customHeight="1">
      <c r="A53" s="275"/>
      <c r="B53" s="29"/>
      <c r="C53" s="29"/>
      <c r="D53" s="29"/>
      <c r="E53" s="29"/>
      <c r="F53" s="29"/>
      <c r="G53" s="29"/>
      <c r="H53" s="320"/>
      <c r="I53" s="29"/>
      <c r="J53" s="29"/>
      <c r="K53" s="29"/>
      <c r="L53" s="29"/>
      <c r="M53" s="29"/>
      <c r="N53" s="276"/>
    </row>
    <row r="54" spans="1:14" ht="15" customHeight="1">
      <c r="A54" s="275"/>
      <c r="B54" s="645" t="s">
        <v>652</v>
      </c>
      <c r="C54" s="645"/>
      <c r="D54" s="645"/>
      <c r="E54" s="645"/>
      <c r="F54" s="645"/>
      <c r="G54" s="645"/>
      <c r="H54" s="645"/>
      <c r="I54" s="645"/>
      <c r="J54" s="645"/>
      <c r="K54" s="645"/>
      <c r="L54" s="645"/>
      <c r="M54" s="645"/>
      <c r="N54" s="276"/>
    </row>
    <row r="55" spans="1:14" ht="15" customHeight="1">
      <c r="A55" s="275"/>
      <c r="B55" s="645"/>
      <c r="C55" s="645"/>
      <c r="D55" s="645"/>
      <c r="E55" s="645"/>
      <c r="F55" s="645"/>
      <c r="G55" s="645"/>
      <c r="H55" s="645"/>
      <c r="I55" s="645"/>
      <c r="J55" s="645"/>
      <c r="K55" s="645"/>
      <c r="L55" s="645"/>
      <c r="M55" s="645"/>
      <c r="N55" s="276"/>
    </row>
    <row r="56" spans="1:14" ht="15" customHeight="1">
      <c r="A56" s="275"/>
      <c r="B56" s="288"/>
      <c r="C56" s="288"/>
      <c r="D56" s="288"/>
      <c r="E56" s="288"/>
      <c r="F56" s="288"/>
      <c r="G56" s="288"/>
      <c r="H56" s="321"/>
      <c r="I56" s="288"/>
      <c r="J56" s="288"/>
      <c r="K56" s="288"/>
      <c r="L56" s="288"/>
      <c r="M56" s="288"/>
      <c r="N56" s="276"/>
    </row>
    <row r="57" spans="1:14" ht="10.199999999999999" customHeight="1">
      <c r="A57" s="275"/>
      <c r="B57" s="653" t="s">
        <v>634</v>
      </c>
      <c r="C57" s="653"/>
      <c r="D57" s="653"/>
      <c r="E57" s="653"/>
      <c r="F57" s="653"/>
      <c r="G57" s="29"/>
      <c r="H57" s="320"/>
      <c r="I57" s="654" t="s">
        <v>636</v>
      </c>
      <c r="J57" s="654"/>
      <c r="K57" s="654"/>
      <c r="L57" s="654"/>
      <c r="M57" s="654"/>
      <c r="N57" s="276"/>
    </row>
    <row r="58" spans="1:14" ht="15" customHeight="1">
      <c r="A58" s="275"/>
      <c r="B58" s="653"/>
      <c r="C58" s="653"/>
      <c r="D58" s="653"/>
      <c r="E58" s="653"/>
      <c r="F58" s="653"/>
      <c r="G58" s="29"/>
      <c r="H58" s="320"/>
      <c r="I58" s="654"/>
      <c r="J58" s="654"/>
      <c r="K58" s="654"/>
      <c r="L58" s="654"/>
      <c r="M58" s="654"/>
      <c r="N58" s="276"/>
    </row>
    <row r="59" spans="1:14" ht="15" customHeight="1">
      <c r="A59" s="275"/>
      <c r="B59" s="653"/>
      <c r="C59" s="653"/>
      <c r="D59" s="653"/>
      <c r="E59" s="653"/>
      <c r="F59" s="653"/>
      <c r="G59" s="646" t="s">
        <v>635</v>
      </c>
      <c r="H59" s="646"/>
      <c r="I59" s="654"/>
      <c r="J59" s="654"/>
      <c r="K59" s="654"/>
      <c r="L59" s="654"/>
      <c r="M59" s="654"/>
      <c r="N59" s="276"/>
    </row>
    <row r="60" spans="1:14" ht="15" customHeight="1">
      <c r="A60" s="275"/>
      <c r="B60" s="653"/>
      <c r="C60" s="653"/>
      <c r="D60" s="653"/>
      <c r="E60" s="653"/>
      <c r="F60" s="653"/>
      <c r="G60" s="646"/>
      <c r="H60" s="646"/>
      <c r="I60" s="654"/>
      <c r="J60" s="654"/>
      <c r="K60" s="654"/>
      <c r="L60" s="654"/>
      <c r="M60" s="654"/>
      <c r="N60" s="276"/>
    </row>
    <row r="61" spans="1:14" ht="10.199999999999999" customHeight="1">
      <c r="A61" s="275"/>
      <c r="B61" s="653"/>
      <c r="C61" s="653"/>
      <c r="D61" s="653"/>
      <c r="E61" s="653"/>
      <c r="F61" s="653"/>
      <c r="G61" s="646"/>
      <c r="H61" s="646"/>
      <c r="I61" s="654"/>
      <c r="J61" s="654"/>
      <c r="K61" s="654"/>
      <c r="L61" s="654"/>
      <c r="M61" s="654"/>
      <c r="N61" s="276"/>
    </row>
    <row r="62" spans="1:14" ht="15" customHeight="1" thickBot="1">
      <c r="A62" s="275"/>
      <c r="B62" s="288"/>
      <c r="C62" s="288"/>
      <c r="D62" s="288"/>
      <c r="E62" s="288"/>
      <c r="F62" s="288"/>
      <c r="G62" s="288"/>
      <c r="H62" s="321"/>
      <c r="I62" s="288"/>
      <c r="J62" s="288"/>
      <c r="K62" s="288"/>
      <c r="L62" s="288"/>
      <c r="M62" s="288"/>
      <c r="N62" s="276"/>
    </row>
    <row r="63" spans="1:14" ht="15" customHeight="1" thickTop="1">
      <c r="A63" s="275"/>
      <c r="B63" s="289" t="s">
        <v>637</v>
      </c>
      <c r="C63" s="29"/>
      <c r="D63" s="29"/>
      <c r="E63" s="647" t="s">
        <v>643</v>
      </c>
      <c r="F63" s="648"/>
      <c r="G63" s="648"/>
      <c r="H63" s="648"/>
      <c r="I63" s="648"/>
      <c r="J63" s="648"/>
      <c r="K63" s="648"/>
      <c r="L63" s="648"/>
      <c r="M63" s="649"/>
      <c r="N63" s="276"/>
    </row>
    <row r="64" spans="1:14" ht="15" customHeight="1" thickBot="1">
      <c r="A64" s="275"/>
      <c r="B64" s="289" t="s">
        <v>638</v>
      </c>
      <c r="C64" s="29"/>
      <c r="D64" s="29"/>
      <c r="E64" s="650"/>
      <c r="F64" s="651"/>
      <c r="G64" s="651"/>
      <c r="H64" s="651"/>
      <c r="I64" s="651"/>
      <c r="J64" s="651"/>
      <c r="K64" s="651"/>
      <c r="L64" s="651"/>
      <c r="M64" s="652"/>
      <c r="N64" s="276"/>
    </row>
    <row r="65" spans="1:62" ht="10.199999999999999" customHeight="1" thickTop="1">
      <c r="A65" s="275"/>
      <c r="B65" s="288"/>
      <c r="C65" s="288"/>
      <c r="D65" s="288"/>
      <c r="E65" s="288"/>
      <c r="F65" s="288"/>
      <c r="G65" s="288"/>
      <c r="H65" s="321"/>
      <c r="I65" s="288"/>
      <c r="J65" s="288"/>
      <c r="K65" s="288"/>
      <c r="L65" s="288"/>
      <c r="M65" s="288"/>
      <c r="N65" s="276"/>
    </row>
    <row r="66" spans="1:62" ht="15" customHeight="1">
      <c r="A66" s="655" t="str">
        <f>IF(OR($E$63=$BF$74,$E$63=""),"+","")</f>
        <v>+</v>
      </c>
      <c r="B66" s="627" t="str">
        <f>IF(E63="","INSTRUCTIONS: How to get the most from this",BF67)</f>
        <v xml:space="preserve">INSTRUCTIONS: How to get the most from this </v>
      </c>
      <c r="C66" s="627"/>
      <c r="D66" s="627"/>
      <c r="E66" s="627"/>
      <c r="F66" s="627"/>
      <c r="G66" s="627"/>
      <c r="H66" s="627"/>
      <c r="I66" s="627"/>
      <c r="J66" s="627"/>
      <c r="K66" s="627"/>
      <c r="L66" s="627"/>
      <c r="M66" s="627"/>
      <c r="N66" s="626" t="str">
        <f>IF(OR($E$63=$BF$74,$E$63=""),"+","")</f>
        <v>+</v>
      </c>
    </row>
    <row r="67" spans="1:62" ht="15" customHeight="1">
      <c r="A67" s="655"/>
      <c r="B67" s="627"/>
      <c r="C67" s="627"/>
      <c r="D67" s="627"/>
      <c r="E67" s="627"/>
      <c r="F67" s="627"/>
      <c r="G67" s="627"/>
      <c r="H67" s="627"/>
      <c r="I67" s="627"/>
      <c r="J67" s="627"/>
      <c r="K67" s="627"/>
      <c r="L67" s="627"/>
      <c r="M67" s="627"/>
      <c r="N67" s="626"/>
      <c r="BF67" s="46" t="str">
        <f>IF($E$63=$BF$74,BH67,IF($E$63=$BF$75,BI67,IF($E$63=$BF$76,BJ67,"")))</f>
        <v xml:space="preserve">INSTRUCTIONS: How to get the most from this </v>
      </c>
      <c r="BH67" s="46" t="s">
        <v>644</v>
      </c>
      <c r="BI67" s="46" t="s">
        <v>645</v>
      </c>
      <c r="BJ67" s="46" t="s">
        <v>646</v>
      </c>
    </row>
    <row r="68" spans="1:62" ht="15" customHeight="1">
      <c r="A68" s="655"/>
      <c r="B68" s="656" t="str">
        <f>IF(E63="",BH70,BF70)</f>
        <v>This tool is interactive. Wherever you see a white field, select what best fits your experience. Then see how it changes the text below it. This text will be replaced when you select an option from the dropdown menu above.</v>
      </c>
      <c r="C68" s="656"/>
      <c r="D68" s="656"/>
      <c r="E68" s="656"/>
      <c r="F68" s="656"/>
      <c r="G68" s="656"/>
      <c r="H68" s="656"/>
      <c r="I68" s="656"/>
      <c r="J68" s="656"/>
      <c r="K68" s="656"/>
      <c r="L68" s="656"/>
      <c r="M68" s="656"/>
      <c r="N68" s="626"/>
    </row>
    <row r="69" spans="1:62" ht="10.199999999999999" customHeight="1">
      <c r="A69" s="655"/>
      <c r="B69" s="656"/>
      <c r="C69" s="656"/>
      <c r="D69" s="656"/>
      <c r="E69" s="656"/>
      <c r="F69" s="656"/>
      <c r="G69" s="656"/>
      <c r="H69" s="656"/>
      <c r="I69" s="656"/>
      <c r="J69" s="656"/>
      <c r="K69" s="656"/>
      <c r="L69" s="656"/>
      <c r="M69" s="656"/>
      <c r="N69" s="626"/>
    </row>
    <row r="70" spans="1:62" ht="15" customHeight="1">
      <c r="A70" s="655"/>
      <c r="B70" s="656"/>
      <c r="C70" s="656"/>
      <c r="D70" s="656"/>
      <c r="E70" s="656"/>
      <c r="F70" s="656"/>
      <c r="G70" s="656"/>
      <c r="H70" s="656"/>
      <c r="I70" s="656"/>
      <c r="J70" s="656"/>
      <c r="K70" s="656"/>
      <c r="L70" s="656"/>
      <c r="M70" s="656"/>
      <c r="N70" s="626"/>
      <c r="BF70" s="46" t="str">
        <f>IF($E$63=$BF$74,BH70,IF($E$63=$BF$75,BI70,IF($E$63=$BF$76,BJ70,"")))</f>
        <v>This tool is interactive. Wherever you see a white field, select what best fits your experience. Then see how it changes the text below it. This text will be replaced when you select an option from the dropdown menu above.</v>
      </c>
      <c r="BH70" s="46" t="s">
        <v>647</v>
      </c>
      <c r="BI70" s="46" t="s">
        <v>648</v>
      </c>
      <c r="BJ70" s="46" t="s">
        <v>649</v>
      </c>
    </row>
    <row r="71" spans="1:62" ht="15" customHeight="1">
      <c r="A71" s="655"/>
      <c r="B71" s="656"/>
      <c r="C71" s="656"/>
      <c r="D71" s="656"/>
      <c r="E71" s="656"/>
      <c r="F71" s="656"/>
      <c r="G71" s="656"/>
      <c r="H71" s="656"/>
      <c r="I71" s="656"/>
      <c r="J71" s="656"/>
      <c r="K71" s="656"/>
      <c r="L71" s="656"/>
      <c r="M71" s="656"/>
      <c r="N71" s="626"/>
      <c r="BF71" s="46" t="str">
        <f>IF($E$63=$BF$74,BH71,IF($E$63=$BF$75,BI71,IF($E$63=$BF$76,BJ71,"")))</f>
        <v>Look for the "I" in a green circle, at the right, to indicate each Interactive feature. Your input brings this information alive with your own lived experiences. We aim to be as specific as possible. This interactive feature lets its insights be more specific to your life.</v>
      </c>
      <c r="BH71" s="46" t="s">
        <v>1217</v>
      </c>
      <c r="BI71" s="46" t="s">
        <v>642</v>
      </c>
      <c r="BJ71" s="46" t="s">
        <v>651</v>
      </c>
    </row>
    <row r="72" spans="1:62" ht="15" customHeight="1">
      <c r="A72" s="655"/>
      <c r="B72" s="656"/>
      <c r="C72" s="656"/>
      <c r="D72" s="656"/>
      <c r="E72" s="656"/>
      <c r="F72" s="656"/>
      <c r="G72" s="656"/>
      <c r="H72" s="656"/>
      <c r="I72" s="656"/>
      <c r="J72" s="656"/>
      <c r="K72" s="656"/>
      <c r="L72" s="656"/>
      <c r="M72" s="656"/>
      <c r="N72" s="626"/>
      <c r="BF72" s="46" t="str">
        <f>IF($E$63=$BF$74,BH72,IF($E$63=$BF$75,BI72,IF($E$63=$BF$76,BJ72,"")))</f>
        <v xml:space="preserve">This is the first version of this tool. You can expect it to be revised, as we learn from each other. Remember, politics exist for you and your needs. You and your needs do not exist for politics. </v>
      </c>
      <c r="BH72" s="46" t="s">
        <v>1216</v>
      </c>
      <c r="BI72" s="46" t="s">
        <v>641</v>
      </c>
      <c r="BJ72" s="46" t="s">
        <v>650</v>
      </c>
    </row>
    <row r="73" spans="1:62" ht="10.199999999999999" customHeight="1">
      <c r="A73" s="655"/>
      <c r="B73" s="656"/>
      <c r="C73" s="656"/>
      <c r="D73" s="656"/>
      <c r="E73" s="656"/>
      <c r="F73" s="656"/>
      <c r="G73" s="656"/>
      <c r="H73" s="656"/>
      <c r="I73" s="656"/>
      <c r="J73" s="656"/>
      <c r="K73" s="656"/>
      <c r="L73" s="656"/>
      <c r="M73" s="656"/>
      <c r="N73" s="626"/>
    </row>
    <row r="74" spans="1:62" ht="15" customHeight="1">
      <c r="A74" s="655"/>
      <c r="B74" s="656" t="str">
        <f>IF(E63="",BH71,BF71)</f>
        <v>Look for the "I" in a green circle, at the right, to indicate each Interactive feature. Your input brings this information alive with your own lived experiences. We aim to be as specific as possible. This interactive feature lets its insights be more specific to your life.</v>
      </c>
      <c r="C74" s="656"/>
      <c r="D74" s="656"/>
      <c r="E74" s="656"/>
      <c r="F74" s="656"/>
      <c r="G74" s="656"/>
      <c r="H74" s="656"/>
      <c r="I74" s="656"/>
      <c r="J74" s="656"/>
      <c r="K74" s="656"/>
      <c r="L74" s="656"/>
      <c r="M74" s="656"/>
      <c r="N74" s="626"/>
      <c r="BF74" s="137" t="s">
        <v>643</v>
      </c>
    </row>
    <row r="75" spans="1:62" ht="15" customHeight="1">
      <c r="A75" s="655"/>
      <c r="B75" s="656"/>
      <c r="C75" s="656"/>
      <c r="D75" s="656"/>
      <c r="E75" s="656"/>
      <c r="F75" s="656"/>
      <c r="G75" s="656"/>
      <c r="H75" s="656"/>
      <c r="I75" s="656"/>
      <c r="J75" s="656"/>
      <c r="K75" s="656"/>
      <c r="L75" s="656"/>
      <c r="M75" s="656"/>
      <c r="N75" s="626"/>
      <c r="BF75" s="2" t="str">
        <f>B57</f>
        <v>We freely choose our political positions after carefully reasoning each option.</v>
      </c>
    </row>
    <row r="76" spans="1:62" ht="15" customHeight="1">
      <c r="A76" s="655"/>
      <c r="B76" s="656"/>
      <c r="C76" s="656"/>
      <c r="D76" s="656"/>
      <c r="E76" s="656"/>
      <c r="F76" s="656"/>
      <c r="G76" s="656"/>
      <c r="H76" s="656"/>
      <c r="I76" s="656"/>
      <c r="J76" s="656"/>
      <c r="K76" s="656"/>
      <c r="L76" s="656"/>
      <c r="M76" s="656"/>
      <c r="N76" s="626"/>
      <c r="BF76" s="2" t="str">
        <f>I57</f>
        <v>We're compelled to choose a political position that best fits our painful needs.</v>
      </c>
    </row>
    <row r="77" spans="1:62" ht="10.199999999999999" customHeight="1">
      <c r="A77" s="655"/>
      <c r="B77" s="656"/>
      <c r="C77" s="656"/>
      <c r="D77" s="656"/>
      <c r="E77" s="656"/>
      <c r="F77" s="656"/>
      <c r="G77" s="656"/>
      <c r="H77" s="656"/>
      <c r="I77" s="656"/>
      <c r="J77" s="656"/>
      <c r="K77" s="656"/>
      <c r="L77" s="656"/>
      <c r="M77" s="656"/>
      <c r="N77" s="626"/>
    </row>
    <row r="78" spans="1:62" ht="15" customHeight="1">
      <c r="A78" s="655"/>
      <c r="B78" s="656"/>
      <c r="C78" s="656"/>
      <c r="D78" s="656"/>
      <c r="E78" s="656"/>
      <c r="F78" s="656"/>
      <c r="G78" s="656"/>
      <c r="H78" s="656"/>
      <c r="I78" s="656"/>
      <c r="J78" s="656"/>
      <c r="K78" s="656"/>
      <c r="L78" s="656"/>
      <c r="M78" s="656"/>
      <c r="N78" s="626"/>
    </row>
    <row r="79" spans="1:62" ht="15" customHeight="1">
      <c r="A79" s="655"/>
      <c r="B79" s="656"/>
      <c r="C79" s="656"/>
      <c r="D79" s="656"/>
      <c r="E79" s="656"/>
      <c r="F79" s="656"/>
      <c r="G79" s="656"/>
      <c r="H79" s="656"/>
      <c r="I79" s="656"/>
      <c r="J79" s="656"/>
      <c r="K79" s="656"/>
      <c r="L79" s="656"/>
      <c r="M79" s="656"/>
      <c r="N79" s="626"/>
    </row>
    <row r="80" spans="1:62" ht="15" customHeight="1">
      <c r="A80" s="655"/>
      <c r="B80" s="656" t="str">
        <f>IF(E63="",BH72,BF72)</f>
        <v xml:space="preserve">This is the first version of this tool. You can expect it to be revised, as we learn from each other. Remember, politics exist for you and your needs. You and your needs do not exist for politics. </v>
      </c>
      <c r="C80" s="656"/>
      <c r="D80" s="656"/>
      <c r="E80" s="656"/>
      <c r="F80" s="656"/>
      <c r="G80" s="656"/>
      <c r="H80" s="656"/>
      <c r="I80" s="656"/>
      <c r="J80" s="656"/>
      <c r="K80" s="656"/>
      <c r="L80" s="656"/>
      <c r="M80" s="656"/>
      <c r="N80" s="626"/>
    </row>
    <row r="81" spans="1:30" ht="10.199999999999999" customHeight="1">
      <c r="A81" s="655"/>
      <c r="B81" s="656"/>
      <c r="C81" s="656"/>
      <c r="D81" s="656"/>
      <c r="E81" s="656"/>
      <c r="F81" s="656"/>
      <c r="G81" s="656"/>
      <c r="H81" s="656"/>
      <c r="I81" s="656"/>
      <c r="J81" s="656"/>
      <c r="K81" s="656"/>
      <c r="L81" s="656"/>
      <c r="M81" s="656"/>
      <c r="N81" s="626"/>
    </row>
    <row r="82" spans="1:30" ht="15" customHeight="1">
      <c r="A82" s="655"/>
      <c r="B82" s="656"/>
      <c r="C82" s="656"/>
      <c r="D82" s="656"/>
      <c r="E82" s="656"/>
      <c r="F82" s="656"/>
      <c r="G82" s="656"/>
      <c r="H82" s="656"/>
      <c r="I82" s="656"/>
      <c r="J82" s="656"/>
      <c r="K82" s="656"/>
      <c r="L82" s="656"/>
      <c r="M82" s="656"/>
      <c r="N82" s="626"/>
    </row>
    <row r="83" spans="1:30" ht="15" customHeight="1">
      <c r="A83" s="655"/>
      <c r="B83" s="656"/>
      <c r="C83" s="656"/>
      <c r="D83" s="656"/>
      <c r="E83" s="656"/>
      <c r="F83" s="656"/>
      <c r="G83" s="656"/>
      <c r="H83" s="656"/>
      <c r="I83" s="656"/>
      <c r="J83" s="656"/>
      <c r="K83" s="656"/>
      <c r="L83" s="656"/>
      <c r="M83" s="656"/>
      <c r="N83" s="626"/>
    </row>
    <row r="84" spans="1:30" ht="15" customHeight="1">
      <c r="A84" s="655"/>
      <c r="B84" s="656"/>
      <c r="C84" s="656"/>
      <c r="D84" s="656"/>
      <c r="E84" s="656"/>
      <c r="F84" s="656"/>
      <c r="G84" s="656"/>
      <c r="H84" s="656"/>
      <c r="I84" s="656"/>
      <c r="J84" s="656"/>
      <c r="K84" s="656"/>
      <c r="L84" s="656"/>
      <c r="M84" s="656"/>
      <c r="N84" s="626"/>
    </row>
    <row r="85" spans="1:30" ht="4.95" customHeight="1">
      <c r="A85" s="275"/>
      <c r="B85" s="290"/>
      <c r="C85" s="290"/>
      <c r="D85" s="290"/>
      <c r="E85" s="290"/>
      <c r="F85" s="290"/>
      <c r="G85" s="290"/>
      <c r="H85" s="322"/>
      <c r="I85" s="290"/>
      <c r="J85" s="290"/>
      <c r="K85" s="290"/>
      <c r="L85" s="290"/>
      <c r="M85" s="290"/>
      <c r="N85" s="276"/>
    </row>
    <row r="86" spans="1:30" ht="15" customHeight="1">
      <c r="A86" s="275"/>
      <c r="B86" s="657" t="str">
        <f>IF(E63&lt;&gt;"","HARMONY POLITICS overcomes polarizing hate with love","")</f>
        <v>HARMONY POLITICS overcomes polarizing hate with love</v>
      </c>
      <c r="C86" s="657"/>
      <c r="D86" s="657"/>
      <c r="E86" s="657"/>
      <c r="F86" s="657"/>
      <c r="G86" s="657"/>
      <c r="H86" s="657"/>
      <c r="I86" s="657"/>
      <c r="J86" s="657"/>
      <c r="K86" s="657"/>
      <c r="L86" s="657"/>
      <c r="M86" s="657"/>
      <c r="N86" s="276"/>
    </row>
    <row r="87" spans="1:30" ht="15" customHeight="1">
      <c r="A87" s="275"/>
      <c r="B87" s="657"/>
      <c r="C87" s="657"/>
      <c r="D87" s="657"/>
      <c r="E87" s="657"/>
      <c r="F87" s="657"/>
      <c r="G87" s="657"/>
      <c r="H87" s="657"/>
      <c r="I87" s="657"/>
      <c r="J87" s="657"/>
      <c r="K87" s="657"/>
      <c r="L87" s="657"/>
      <c r="M87" s="657"/>
      <c r="N87" s="276"/>
    </row>
    <row r="88" spans="1:30" ht="4.95" customHeight="1">
      <c r="A88" s="277"/>
      <c r="B88" s="278"/>
      <c r="C88" s="278"/>
      <c r="D88" s="278"/>
      <c r="E88" s="278"/>
      <c r="F88" s="278"/>
      <c r="G88" s="278"/>
      <c r="H88" s="323"/>
      <c r="I88" s="278"/>
      <c r="J88" s="278"/>
      <c r="K88" s="278"/>
      <c r="L88" s="278"/>
      <c r="M88" s="278"/>
      <c r="N88" s="279"/>
    </row>
    <row r="89" spans="1:30" ht="30" customHeight="1">
      <c r="A89" s="259" t="s">
        <v>1148</v>
      </c>
      <c r="B89" s="407" t="s">
        <v>68</v>
      </c>
      <c r="C89" s="407"/>
      <c r="D89" s="407"/>
      <c r="E89" s="407"/>
      <c r="F89" s="407"/>
      <c r="G89" s="407"/>
      <c r="H89" s="407"/>
      <c r="I89" s="407"/>
      <c r="J89" s="407"/>
      <c r="K89" s="407"/>
      <c r="L89" s="407"/>
      <c r="M89" s="265"/>
      <c r="N89" s="261" t="s">
        <v>1149</v>
      </c>
      <c r="AC89" s="1"/>
    </row>
    <row r="90" spans="1:30">
      <c r="A90" s="254"/>
      <c r="B90" s="28"/>
      <c r="C90" s="28"/>
      <c r="D90" s="28"/>
      <c r="E90" s="28"/>
      <c r="F90" s="28"/>
      <c r="G90" s="28"/>
      <c r="H90" s="324"/>
      <c r="I90" s="28"/>
      <c r="J90" s="28"/>
      <c r="K90" s="28"/>
      <c r="L90" s="28"/>
      <c r="M90" s="28"/>
      <c r="N90" s="255"/>
      <c r="AC90" s="1"/>
    </row>
    <row r="91" spans="1:30">
      <c r="A91" s="254"/>
      <c r="B91" s="28"/>
      <c r="C91" s="28"/>
      <c r="D91" s="28"/>
      <c r="E91" s="28"/>
      <c r="F91" s="28"/>
      <c r="G91" s="28"/>
      <c r="H91" s="324"/>
      <c r="I91" s="28"/>
      <c r="J91" s="28"/>
      <c r="K91" s="28"/>
      <c r="L91" s="28"/>
      <c r="M91" s="28"/>
      <c r="N91" s="255"/>
      <c r="AC91" s="1"/>
    </row>
    <row r="92" spans="1:30" ht="45" customHeight="1">
      <c r="A92" s="254"/>
      <c r="B92" s="28"/>
      <c r="C92" s="28"/>
      <c r="D92" s="28"/>
      <c r="E92" s="28"/>
      <c r="F92" s="28"/>
      <c r="G92" s="28"/>
      <c r="H92" s="324"/>
      <c r="I92" s="28"/>
      <c r="J92" s="28"/>
      <c r="K92" s="28"/>
      <c r="L92" s="28"/>
      <c r="M92" s="28"/>
      <c r="N92" s="255"/>
      <c r="AC92" s="1"/>
    </row>
    <row r="93" spans="1:30">
      <c r="A93" s="254"/>
      <c r="B93" s="28"/>
      <c r="C93" s="28"/>
      <c r="D93" s="28"/>
      <c r="E93" s="28"/>
      <c r="F93" s="28"/>
      <c r="G93" s="28"/>
      <c r="H93" s="324"/>
      <c r="I93" s="28"/>
      <c r="J93" s="28"/>
      <c r="K93" s="28"/>
      <c r="L93" s="28"/>
      <c r="M93" s="28"/>
      <c r="N93" s="255"/>
      <c r="AC93" s="1"/>
    </row>
    <row r="94" spans="1:30" ht="30" customHeight="1">
      <c r="A94" s="254"/>
      <c r="B94" s="28"/>
      <c r="C94" s="28"/>
      <c r="D94" s="28"/>
      <c r="E94" s="28"/>
      <c r="F94" s="28"/>
      <c r="G94" s="28"/>
      <c r="H94" s="324"/>
      <c r="I94" s="28"/>
      <c r="J94" s="28"/>
      <c r="K94" s="28"/>
      <c r="L94" s="28"/>
      <c r="M94" s="28"/>
      <c r="N94" s="255"/>
      <c r="AC94" s="1"/>
      <c r="AD94" s="45"/>
    </row>
    <row r="95" spans="1:30" ht="30" customHeight="1">
      <c r="A95" s="254"/>
      <c r="B95" s="28"/>
      <c r="C95" s="28"/>
      <c r="D95" s="28"/>
      <c r="E95" s="28"/>
      <c r="F95" s="28"/>
      <c r="G95" s="28"/>
      <c r="H95" s="324"/>
      <c r="I95" s="28"/>
      <c r="J95" s="28"/>
      <c r="K95" s="28"/>
      <c r="L95" s="28"/>
      <c r="M95" s="28"/>
      <c r="N95" s="255"/>
      <c r="AC95" s="1"/>
    </row>
    <row r="96" spans="1:30" ht="30" customHeight="1">
      <c r="A96" s="254"/>
      <c r="B96" s="28"/>
      <c r="C96" s="28"/>
      <c r="D96" s="28"/>
      <c r="E96" s="28"/>
      <c r="F96" s="28"/>
      <c r="G96" s="28"/>
      <c r="H96" s="324"/>
      <c r="I96" s="28"/>
      <c r="J96" s="28"/>
      <c r="K96" s="28"/>
      <c r="L96" s="28"/>
      <c r="M96" s="28"/>
      <c r="N96" s="255"/>
      <c r="AC96" s="1"/>
    </row>
    <row r="97" spans="1:69">
      <c r="A97" s="254"/>
      <c r="B97" s="40"/>
      <c r="C97" s="28"/>
      <c r="D97" s="28"/>
      <c r="E97" s="28"/>
      <c r="F97" s="28"/>
      <c r="G97" s="28"/>
      <c r="H97" s="324"/>
      <c r="I97" s="28"/>
      <c r="J97" s="28"/>
      <c r="K97" s="28"/>
      <c r="L97" s="28"/>
      <c r="M97" s="28"/>
      <c r="N97" s="255"/>
      <c r="AC97" s="1"/>
    </row>
    <row r="98" spans="1:69">
      <c r="A98" s="254"/>
      <c r="B98" s="28"/>
      <c r="C98" s="28"/>
      <c r="D98" s="28"/>
      <c r="E98" s="28"/>
      <c r="F98" s="28"/>
      <c r="G98" s="28"/>
      <c r="H98" s="324"/>
      <c r="I98" s="28"/>
      <c r="J98" s="28"/>
      <c r="K98" s="28"/>
      <c r="L98" s="28"/>
      <c r="M98" s="28"/>
      <c r="N98" s="255"/>
      <c r="AC98" s="1"/>
    </row>
    <row r="99" spans="1:69" ht="30" customHeight="1">
      <c r="A99" s="254"/>
      <c r="B99" s="28"/>
      <c r="C99" s="28"/>
      <c r="D99" s="28"/>
      <c r="E99" s="28"/>
      <c r="F99" s="28"/>
      <c r="G99" s="28"/>
      <c r="H99" s="324"/>
      <c r="I99" s="28"/>
      <c r="J99" s="28"/>
      <c r="K99" s="28"/>
      <c r="L99" s="28"/>
      <c r="M99" s="28"/>
      <c r="N99" s="255"/>
      <c r="AC99" s="1"/>
    </row>
    <row r="100" spans="1:69" ht="30" customHeight="1">
      <c r="A100" s="254"/>
      <c r="B100" s="28"/>
      <c r="C100" s="28"/>
      <c r="D100" s="28"/>
      <c r="E100" s="28"/>
      <c r="F100" s="28"/>
      <c r="G100" s="28"/>
      <c r="H100" s="324"/>
      <c r="I100" s="28"/>
      <c r="J100" s="28"/>
      <c r="K100" s="28"/>
      <c r="L100" s="28"/>
      <c r="M100" s="28"/>
      <c r="N100" s="255"/>
      <c r="AC100" s="1"/>
      <c r="BB100" s="37" t="s">
        <v>66</v>
      </c>
      <c r="BC100" s="37" t="s">
        <v>67</v>
      </c>
    </row>
    <row r="101" spans="1:69">
      <c r="A101" s="254"/>
      <c r="B101" s="28"/>
      <c r="C101" s="28"/>
      <c r="D101" s="28"/>
      <c r="E101" s="28"/>
      <c r="F101" s="28"/>
      <c r="G101" s="28"/>
      <c r="H101" s="324"/>
      <c r="I101" s="28"/>
      <c r="J101" s="28"/>
      <c r="K101" s="28"/>
      <c r="L101" s="28"/>
      <c r="M101" s="28"/>
      <c r="N101" s="255"/>
      <c r="AC101" s="1"/>
      <c r="BB101" s="191" t="s">
        <v>557</v>
      </c>
      <c r="BC101" s="192" t="s">
        <v>571</v>
      </c>
      <c r="BD101" s="154" t="str">
        <f>CONCATENATE(BE101,BF101,BG101,BI101)</f>
        <v>Resolving this more than resolving that</v>
      </c>
      <c r="BE101" s="2" t="s">
        <v>555</v>
      </c>
      <c r="BF101" s="2" t="str">
        <f>IF(B173="","this",$B$173)</f>
        <v>this</v>
      </c>
      <c r="BG101" s="2" t="s">
        <v>556</v>
      </c>
      <c r="BI101" s="2" t="str">
        <f>IF(H173="","that",$H$173)</f>
        <v>that</v>
      </c>
      <c r="BL101" s="37" t="str">
        <f>CONCATENATE(BM101,BN101,BO101,BQ101)</f>
        <v>My need for this tends to be more resolved than my need for that</v>
      </c>
      <c r="BM101" s="2" t="s">
        <v>950</v>
      </c>
      <c r="BN101" s="2" t="str">
        <f>BF101</f>
        <v>this</v>
      </c>
      <c r="BO101" s="2" t="s">
        <v>1207</v>
      </c>
      <c r="BQ101" s="2" t="str">
        <f>BI101</f>
        <v>that</v>
      </c>
    </row>
    <row r="102" spans="1:69">
      <c r="A102" s="254"/>
      <c r="B102" s="28"/>
      <c r="C102" s="28"/>
      <c r="D102" s="28"/>
      <c r="E102" s="28"/>
      <c r="F102" s="28"/>
      <c r="G102" s="28"/>
      <c r="H102" s="324"/>
      <c r="I102" s="28"/>
      <c r="J102" s="28"/>
      <c r="K102" s="28"/>
      <c r="L102" s="28"/>
      <c r="M102" s="28"/>
      <c r="N102" s="255"/>
      <c r="AC102" s="1"/>
      <c r="BB102" s="191" t="s">
        <v>558</v>
      </c>
      <c r="BC102" s="192" t="s">
        <v>572</v>
      </c>
      <c r="BD102" s="154" t="str">
        <f>CONCATENATE(BE102,BI102,BG102,BF102)</f>
        <v>Resolving this more than resolving that</v>
      </c>
      <c r="BE102" s="2" t="s">
        <v>555</v>
      </c>
      <c r="BF102" s="2" t="str">
        <f>IF(H173="","that",$H$173)</f>
        <v>that</v>
      </c>
      <c r="BG102" s="2" t="s">
        <v>556</v>
      </c>
      <c r="BI102" s="2" t="str">
        <f>IF(B173="","this",$B$173)</f>
        <v>this</v>
      </c>
      <c r="BL102" s="37" t="str">
        <f>CONCATENATE(BM102,BN102,BO102,BQ102)</f>
        <v>My need for that tends to be more resolved than my need for this</v>
      </c>
      <c r="BM102" s="2" t="s">
        <v>950</v>
      </c>
      <c r="BN102" s="2" t="str">
        <f>BF102</f>
        <v>that</v>
      </c>
      <c r="BO102" s="2" t="s">
        <v>1207</v>
      </c>
      <c r="BQ102" s="2" t="str">
        <f>BI102</f>
        <v>this</v>
      </c>
    </row>
    <row r="103" spans="1:69" ht="19.95" customHeight="1">
      <c r="A103" s="254"/>
      <c r="B103" s="28"/>
      <c r="C103" s="28"/>
      <c r="D103" s="28"/>
      <c r="E103" s="28"/>
      <c r="F103" s="28"/>
      <c r="G103" s="28"/>
      <c r="H103" s="324"/>
      <c r="I103" s="28"/>
      <c r="J103" s="28"/>
      <c r="K103" s="28"/>
      <c r="L103" s="28"/>
      <c r="M103" s="28"/>
      <c r="N103" s="255"/>
      <c r="AC103" s="1"/>
      <c r="BB103" s="191" t="s">
        <v>559</v>
      </c>
      <c r="BC103" s="192" t="s">
        <v>573</v>
      </c>
    </row>
    <row r="104" spans="1:69" ht="19.95" customHeight="1">
      <c r="A104" s="254"/>
      <c r="B104" s="28"/>
      <c r="C104" s="28"/>
      <c r="D104" s="28"/>
      <c r="E104" s="28"/>
      <c r="F104" s="28"/>
      <c r="G104" s="28"/>
      <c r="H104" s="324"/>
      <c r="I104" s="28"/>
      <c r="J104" s="28"/>
      <c r="K104" s="28"/>
      <c r="L104" s="28"/>
      <c r="M104" s="28"/>
      <c r="N104" s="255"/>
      <c r="AC104" s="1"/>
      <c r="BB104" s="191" t="s">
        <v>560</v>
      </c>
      <c r="BC104" s="192" t="s">
        <v>574</v>
      </c>
    </row>
    <row r="105" spans="1:69" ht="19.95" customHeight="1">
      <c r="A105" s="254"/>
      <c r="B105" s="28"/>
      <c r="C105" s="28"/>
      <c r="D105" s="28"/>
      <c r="E105" s="28"/>
      <c r="F105" s="28"/>
      <c r="G105" s="28"/>
      <c r="H105" s="324"/>
      <c r="I105" s="28"/>
      <c r="J105" s="28"/>
      <c r="K105" s="28"/>
      <c r="L105" s="28"/>
      <c r="M105" s="28"/>
      <c r="N105" s="255"/>
      <c r="AC105" s="1"/>
      <c r="BB105" s="191" t="s">
        <v>561</v>
      </c>
      <c r="BC105" s="192" t="s">
        <v>575</v>
      </c>
    </row>
    <row r="106" spans="1:69" ht="19.95" customHeight="1">
      <c r="A106" s="254"/>
      <c r="B106" s="28"/>
      <c r="C106" s="28"/>
      <c r="D106" s="28"/>
      <c r="E106" s="28"/>
      <c r="F106" s="28"/>
      <c r="G106" s="28"/>
      <c r="H106" s="324"/>
      <c r="I106" s="28"/>
      <c r="J106" s="28"/>
      <c r="K106" s="28"/>
      <c r="L106" s="28"/>
      <c r="M106" s="28"/>
      <c r="N106" s="255"/>
      <c r="AC106" s="1"/>
      <c r="BB106" s="191" t="s">
        <v>562</v>
      </c>
      <c r="BC106" s="193" t="s">
        <v>181</v>
      </c>
      <c r="BE106" s="2" t="str">
        <f>IF($B$176=BL101,BF109,BF113)</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7" spans="1:69" ht="19.95" customHeight="1">
      <c r="A107" s="254"/>
      <c r="B107" s="28"/>
      <c r="C107" s="28"/>
      <c r="D107" s="28"/>
      <c r="E107" s="28"/>
      <c r="F107" s="28"/>
      <c r="G107" s="28"/>
      <c r="H107" s="324"/>
      <c r="I107" s="28"/>
      <c r="J107" s="28"/>
      <c r="K107" s="28"/>
      <c r="L107" s="28"/>
      <c r="M107" s="28"/>
      <c r="N107" s="255"/>
      <c r="AC107" s="1"/>
      <c r="BB107" s="191" t="s">
        <v>563</v>
      </c>
      <c r="BC107" s="192" t="s">
        <v>576</v>
      </c>
      <c r="BE107" s="2" t="str">
        <f>IF($B$176=BL102,BF113,BF109)</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8" spans="1:69" ht="19.95" customHeight="1">
      <c r="A108" s="254"/>
      <c r="B108" s="28"/>
      <c r="C108" s="28"/>
      <c r="D108" s="28"/>
      <c r="E108" s="28"/>
      <c r="F108" s="28"/>
      <c r="G108" s="28"/>
      <c r="H108" s="324"/>
      <c r="I108" s="28"/>
      <c r="J108" s="28"/>
      <c r="K108" s="28"/>
      <c r="L108" s="28"/>
      <c r="M108" s="28"/>
      <c r="N108" s="255"/>
      <c r="AC108" s="1"/>
      <c r="BB108" s="191" t="s">
        <v>564</v>
      </c>
      <c r="BC108" s="192" t="s">
        <v>577</v>
      </c>
    </row>
    <row r="109" spans="1:69" ht="19.95" customHeight="1">
      <c r="A109" s="254"/>
      <c r="B109" s="28"/>
      <c r="C109" s="28"/>
      <c r="D109" s="28"/>
      <c r="E109" s="28"/>
      <c r="F109" s="28"/>
      <c r="G109" s="28"/>
      <c r="H109" s="324"/>
      <c r="I109" s="28"/>
      <c r="J109" s="28"/>
      <c r="K109" s="28"/>
      <c r="L109" s="28"/>
      <c r="M109" s="28"/>
      <c r="N109" s="255"/>
      <c r="AC109" s="1"/>
      <c r="BB109" s="191" t="s">
        <v>565</v>
      </c>
      <c r="BC109" s="192" t="s">
        <v>578</v>
      </c>
      <c r="BF109" s="2" t="str">
        <f>CONCATENATE(BG110,BG111,BG112)</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10" spans="1:69" ht="19.95" customHeight="1">
      <c r="A110" s="254"/>
      <c r="B110" s="28"/>
      <c r="C110" s="28"/>
      <c r="D110" s="28"/>
      <c r="E110" s="28"/>
      <c r="F110" s="28"/>
      <c r="G110" s="28"/>
      <c r="H110" s="324"/>
      <c r="I110" s="28"/>
      <c r="J110" s="28"/>
      <c r="K110" s="28"/>
      <c r="L110" s="28"/>
      <c r="M110" s="28"/>
      <c r="N110" s="255"/>
      <c r="AC110" s="1"/>
      <c r="BB110" s="191" t="s">
        <v>200</v>
      </c>
      <c r="BC110" s="192" t="s">
        <v>579</v>
      </c>
      <c r="BG110" s="2" t="s">
        <v>746</v>
      </c>
    </row>
    <row r="111" spans="1:69" ht="19.95" customHeight="1">
      <c r="A111" s="254"/>
      <c r="B111" s="28"/>
      <c r="C111" s="28"/>
      <c r="D111" s="28"/>
      <c r="E111" s="28"/>
      <c r="F111" s="28"/>
      <c r="G111" s="28"/>
      <c r="H111" s="324"/>
      <c r="I111" s="28"/>
      <c r="J111" s="28"/>
      <c r="K111" s="28"/>
      <c r="L111" s="28"/>
      <c r="M111" s="28"/>
      <c r="N111" s="255"/>
      <c r="AC111" s="1"/>
      <c r="BB111" s="191" t="s">
        <v>566</v>
      </c>
      <c r="BC111" s="192" t="s">
        <v>580</v>
      </c>
      <c r="BG111" s="2" t="s">
        <v>748</v>
      </c>
    </row>
    <row r="112" spans="1:69" ht="19.95" customHeight="1">
      <c r="A112" s="254"/>
      <c r="B112" s="28"/>
      <c r="C112" s="28"/>
      <c r="D112" s="28"/>
      <c r="E112" s="28"/>
      <c r="F112" s="28"/>
      <c r="G112" s="28"/>
      <c r="H112" s="324"/>
      <c r="I112" s="28"/>
      <c r="J112" s="28"/>
      <c r="K112" s="28"/>
      <c r="L112" s="28"/>
      <c r="M112" s="28"/>
      <c r="N112" s="255"/>
      <c r="AC112" s="1"/>
      <c r="BB112" s="191" t="s">
        <v>567</v>
      </c>
      <c r="BC112" s="192" t="s">
        <v>179</v>
      </c>
      <c r="BG112" s="2" t="s">
        <v>751</v>
      </c>
    </row>
    <row r="113" spans="1:60" ht="19.95" customHeight="1">
      <c r="A113" s="254"/>
      <c r="B113" s="28"/>
      <c r="C113" s="28"/>
      <c r="D113" s="28"/>
      <c r="E113" s="28"/>
      <c r="F113" s="28"/>
      <c r="G113" s="28"/>
      <c r="H113" s="324"/>
      <c r="I113" s="28"/>
      <c r="J113" s="28"/>
      <c r="K113" s="28"/>
      <c r="L113" s="28"/>
      <c r="M113" s="28"/>
      <c r="N113" s="255"/>
      <c r="AC113" s="1"/>
      <c r="BB113" s="191" t="s">
        <v>568</v>
      </c>
      <c r="BC113" s="192" t="s">
        <v>581</v>
      </c>
      <c r="BF113" s="2" t="str">
        <f>CONCATENATE(BG114,BG115,BG116)</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14" spans="1:60" ht="19.95" customHeight="1">
      <c r="A114" s="254"/>
      <c r="B114" s="28"/>
      <c r="C114" s="28"/>
      <c r="D114" s="28"/>
      <c r="E114" s="28"/>
      <c r="F114" s="28"/>
      <c r="G114" s="28"/>
      <c r="H114" s="324"/>
      <c r="I114" s="28"/>
      <c r="J114" s="28"/>
      <c r="K114" s="28"/>
      <c r="L114" s="28"/>
      <c r="M114" s="28"/>
      <c r="N114" s="255"/>
      <c r="AC114" s="1"/>
      <c r="BB114" s="191" t="s">
        <v>198</v>
      </c>
      <c r="BC114" s="192" t="s">
        <v>582</v>
      </c>
      <c r="BG114" s="2" t="s">
        <v>747</v>
      </c>
    </row>
    <row r="115" spans="1:60" ht="19.95" customHeight="1">
      <c r="A115" s="254"/>
      <c r="B115" s="28"/>
      <c r="C115" s="28"/>
      <c r="D115" s="28"/>
      <c r="E115" s="28"/>
      <c r="F115" s="28"/>
      <c r="G115" s="28"/>
      <c r="H115" s="324"/>
      <c r="I115" s="28"/>
      <c r="J115" s="28"/>
      <c r="K115" s="28"/>
      <c r="L115" s="28"/>
      <c r="M115" s="28"/>
      <c r="N115" s="255"/>
      <c r="AC115" s="1"/>
      <c r="BB115" s="191" t="s">
        <v>569</v>
      </c>
      <c r="BC115" s="192" t="s">
        <v>583</v>
      </c>
      <c r="BG115" s="2" t="s">
        <v>749</v>
      </c>
    </row>
    <row r="116" spans="1:60" ht="19.95" customHeight="1">
      <c r="A116" s="254"/>
      <c r="B116" s="28"/>
      <c r="C116" s="28"/>
      <c r="D116" s="28"/>
      <c r="E116" s="28"/>
      <c r="F116" s="28"/>
      <c r="G116" s="28"/>
      <c r="H116" s="324"/>
      <c r="I116" s="28"/>
      <c r="J116" s="28"/>
      <c r="K116" s="28"/>
      <c r="L116" s="28"/>
      <c r="M116" s="28"/>
      <c r="N116" s="255"/>
      <c r="AC116" s="1"/>
      <c r="BB116" s="191" t="s">
        <v>570</v>
      </c>
      <c r="BC116" s="192" t="s">
        <v>197</v>
      </c>
      <c r="BG116" s="2" t="s">
        <v>750</v>
      </c>
    </row>
    <row r="117" spans="1:60" ht="19.95" customHeight="1">
      <c r="A117" s="254"/>
      <c r="B117" s="28"/>
      <c r="C117" s="28"/>
      <c r="D117" s="28"/>
      <c r="E117" s="28"/>
      <c r="F117" s="28"/>
      <c r="G117" s="28"/>
      <c r="H117" s="324"/>
      <c r="I117" s="28"/>
      <c r="J117" s="28"/>
      <c r="K117" s="28"/>
      <c r="L117" s="28"/>
      <c r="M117" s="28"/>
      <c r="N117" s="255"/>
      <c r="AC117" s="1"/>
    </row>
    <row r="118" spans="1:60" ht="19.95" customHeight="1">
      <c r="A118" s="254"/>
      <c r="B118" s="28"/>
      <c r="C118" s="28"/>
      <c r="D118" s="28"/>
      <c r="E118" s="28"/>
      <c r="F118" s="28"/>
      <c r="G118" s="28"/>
      <c r="H118" s="324"/>
      <c r="I118" s="28"/>
      <c r="J118" s="28"/>
      <c r="K118" s="28"/>
      <c r="L118" s="28"/>
      <c r="M118" s="28"/>
      <c r="N118" s="255"/>
      <c r="AC118" s="1"/>
    </row>
    <row r="119" spans="1:60">
      <c r="A119" s="254"/>
      <c r="B119" s="28"/>
      <c r="C119" s="28"/>
      <c r="D119" s="28"/>
      <c r="E119" s="28"/>
      <c r="F119" s="28"/>
      <c r="G119" s="28"/>
      <c r="H119" s="324"/>
      <c r="I119" s="28"/>
      <c r="J119" s="28"/>
      <c r="K119" s="28"/>
      <c r="L119" s="28"/>
      <c r="M119" s="28"/>
      <c r="N119" s="255"/>
      <c r="AC119" s="1"/>
    </row>
    <row r="120" spans="1:60">
      <c r="A120" s="256"/>
      <c r="B120" s="257"/>
      <c r="C120" s="257"/>
      <c r="D120" s="257"/>
      <c r="E120" s="257"/>
      <c r="F120" s="257"/>
      <c r="G120" s="257"/>
      <c r="H120" s="325"/>
      <c r="I120" s="257"/>
      <c r="J120" s="257"/>
      <c r="K120" s="257"/>
      <c r="L120" s="257"/>
      <c r="M120" s="257"/>
      <c r="N120" s="258"/>
      <c r="AC120" s="1"/>
    </row>
    <row r="121" spans="1:60" ht="30" customHeight="1">
      <c r="A121" s="251" t="s">
        <v>1148</v>
      </c>
      <c r="B121" s="408" t="s">
        <v>65</v>
      </c>
      <c r="C121" s="408"/>
      <c r="D121" s="408"/>
      <c r="E121" s="408"/>
      <c r="F121" s="408"/>
      <c r="G121" s="408"/>
      <c r="H121" s="408"/>
      <c r="I121" s="408"/>
      <c r="J121" s="408"/>
      <c r="K121" s="408"/>
      <c r="L121" s="408"/>
      <c r="M121" s="252"/>
      <c r="N121" s="253" t="s">
        <v>1149</v>
      </c>
      <c r="AC121" s="1"/>
    </row>
    <row r="122" spans="1:60">
      <c r="A122" s="254"/>
      <c r="B122" s="28"/>
      <c r="C122" s="28"/>
      <c r="D122" s="28"/>
      <c r="E122" s="28"/>
      <c r="F122" s="28"/>
      <c r="G122" s="28"/>
      <c r="H122" s="324"/>
      <c r="I122" s="28"/>
      <c r="J122" s="28"/>
      <c r="K122" s="28"/>
      <c r="L122" s="28"/>
      <c r="M122" s="28"/>
      <c r="N122" s="255"/>
      <c r="AC122" s="1"/>
    </row>
    <row r="123" spans="1:60">
      <c r="A123" s="254"/>
      <c r="B123" s="441" t="str">
        <f>BB123</f>
        <v xml:space="preserve">To illustrate this point, consider your need for water. We all need water, but get it in different ways. Likewise, we all need protection from threats, but some of us depend more on government security services than others. And for different things. </v>
      </c>
      <c r="C123" s="441"/>
      <c r="D123" s="441"/>
      <c r="E123" s="441"/>
      <c r="F123" s="441"/>
      <c r="G123" s="441"/>
      <c r="H123" s="441"/>
      <c r="I123" s="441"/>
      <c r="J123" s="441"/>
      <c r="K123" s="441"/>
      <c r="L123" s="441"/>
      <c r="M123" s="441"/>
      <c r="N123" s="255"/>
      <c r="AC123" s="1"/>
      <c r="BB123" s="2" t="str">
        <f>CONCATENATE(BD123,BE123,BF123,BG123,BH123)</f>
        <v xml:space="preserve">To illustrate this point, consider your need for water. We all need water, but get it in different ways. Likewise, we all need protection from threats, but some of us depend more on government security services than others. And for different things. </v>
      </c>
      <c r="BD123" s="2" t="s">
        <v>1166</v>
      </c>
      <c r="BE123" s="2" t="str">
        <f>BN145</f>
        <v>water</v>
      </c>
      <c r="BF123" s="2" t="s">
        <v>1167</v>
      </c>
      <c r="BG123" s="2" t="str">
        <f>BE123</f>
        <v>water</v>
      </c>
      <c r="BH123" s="2" t="s">
        <v>1218</v>
      </c>
    </row>
    <row r="124" spans="1:60" ht="19.95" customHeight="1">
      <c r="A124" s="254"/>
      <c r="B124" s="441"/>
      <c r="C124" s="441"/>
      <c r="D124" s="441"/>
      <c r="E124" s="441"/>
      <c r="F124" s="441"/>
      <c r="G124" s="441"/>
      <c r="H124" s="441"/>
      <c r="I124" s="441"/>
      <c r="J124" s="441"/>
      <c r="K124" s="441"/>
      <c r="L124" s="441"/>
      <c r="M124" s="441"/>
      <c r="N124" s="255"/>
      <c r="AC124" s="1"/>
    </row>
    <row r="125" spans="1:60" ht="19.95" customHeight="1">
      <c r="A125" s="254"/>
      <c r="B125" s="441"/>
      <c r="C125" s="441"/>
      <c r="D125" s="441"/>
      <c r="E125" s="441"/>
      <c r="F125" s="441"/>
      <c r="G125" s="441"/>
      <c r="H125" s="441"/>
      <c r="I125" s="441"/>
      <c r="J125" s="441"/>
      <c r="K125" s="441"/>
      <c r="L125" s="441"/>
      <c r="M125" s="441"/>
      <c r="N125" s="255"/>
      <c r="AC125" s="1"/>
    </row>
    <row r="126" spans="1:60" ht="19.95" customHeight="1">
      <c r="A126" s="254"/>
      <c r="B126" s="441" t="str">
        <f>BB126</f>
        <v>Click on WATER in the white field below to change this illustration. See how we all share the same core-needs. But diverge in how we ease such needs.</v>
      </c>
      <c r="C126" s="441"/>
      <c r="D126" s="441"/>
      <c r="E126" s="441"/>
      <c r="F126" s="441"/>
      <c r="G126" s="441"/>
      <c r="H126" s="441"/>
      <c r="I126" s="441"/>
      <c r="J126" s="441"/>
      <c r="K126" s="441"/>
      <c r="L126" s="441"/>
      <c r="M126" s="441"/>
      <c r="N126" s="255"/>
      <c r="AC126" s="1"/>
      <c r="BB126" s="2" t="str">
        <f>CONCATENATE(BD126,BE126,BF126,BG126)</f>
        <v>Click on WATER in the white field below to change this illustration. See how we all share the same core-needs. But diverge in how we ease such needs.</v>
      </c>
      <c r="BD126" s="2" t="s">
        <v>1168</v>
      </c>
      <c r="BE126" s="2" t="str">
        <f>IF(E129="","the blank",E129)</f>
        <v>WATER</v>
      </c>
      <c r="BF126" s="2" t="str">
        <f>IF(NOT(E129="")," in the","")</f>
        <v xml:space="preserve"> in the</v>
      </c>
      <c r="BG126" s="2" t="s">
        <v>1169</v>
      </c>
    </row>
    <row r="127" spans="1:60" ht="19.95" customHeight="1">
      <c r="A127" s="254"/>
      <c r="B127" s="441"/>
      <c r="C127" s="441"/>
      <c r="D127" s="441"/>
      <c r="E127" s="441"/>
      <c r="F127" s="441"/>
      <c r="G127" s="441"/>
      <c r="H127" s="441"/>
      <c r="I127" s="441"/>
      <c r="J127" s="441"/>
      <c r="K127" s="441"/>
      <c r="L127" s="441"/>
      <c r="M127" s="441"/>
      <c r="N127" s="255"/>
      <c r="AC127" s="1"/>
    </row>
    <row r="128" spans="1:60" ht="19.95" customHeight="1" thickBot="1">
      <c r="A128" s="254"/>
      <c r="B128" s="441"/>
      <c r="C128" s="441"/>
      <c r="D128" s="441"/>
      <c r="E128" s="441"/>
      <c r="F128" s="441"/>
      <c r="G128" s="441"/>
      <c r="H128" s="441"/>
      <c r="I128" s="441"/>
      <c r="J128" s="441"/>
      <c r="K128" s="441"/>
      <c r="L128" s="441"/>
      <c r="M128" s="441"/>
      <c r="N128" s="255"/>
      <c r="AC128" s="1"/>
    </row>
    <row r="129" spans="1:29" ht="19.95" customHeight="1">
      <c r="A129" s="254"/>
      <c r="B129" s="693" t="s">
        <v>502</v>
      </c>
      <c r="C129" s="640"/>
      <c r="D129" s="640"/>
      <c r="E129" s="634" t="s">
        <v>388</v>
      </c>
      <c r="F129" s="635"/>
      <c r="G129" s="635"/>
      <c r="H129" s="636"/>
      <c r="I129" s="640" t="s">
        <v>503</v>
      </c>
      <c r="J129" s="640"/>
      <c r="K129" s="640"/>
      <c r="L129" s="640"/>
      <c r="M129" s="641"/>
      <c r="N129" s="255"/>
      <c r="AC129" s="1"/>
    </row>
    <row r="130" spans="1:29" ht="19.95" customHeight="1" thickBot="1">
      <c r="A130" s="254"/>
      <c r="B130" s="694"/>
      <c r="C130" s="642"/>
      <c r="D130" s="642"/>
      <c r="E130" s="637"/>
      <c r="F130" s="638"/>
      <c r="G130" s="638"/>
      <c r="H130" s="639"/>
      <c r="I130" s="642"/>
      <c r="J130" s="642"/>
      <c r="K130" s="642"/>
      <c r="L130" s="642"/>
      <c r="M130" s="643"/>
      <c r="N130" s="255"/>
      <c r="AC130" s="1"/>
    </row>
    <row r="131" spans="1:29" ht="19.95" customHeight="1" thickBot="1">
      <c r="A131" s="254"/>
      <c r="B131" s="28"/>
      <c r="C131" s="28"/>
      <c r="D131" s="28"/>
      <c r="E131" s="28"/>
      <c r="F131" s="28"/>
      <c r="G131" s="28"/>
      <c r="H131" s="324"/>
      <c r="I131" s="28"/>
      <c r="J131" s="28"/>
      <c r="K131" s="28"/>
      <c r="L131" s="28"/>
      <c r="M131" s="28"/>
      <c r="N131" s="255"/>
      <c r="AC131" s="1"/>
    </row>
    <row r="132" spans="1:29" ht="19.95" customHeight="1" thickTop="1">
      <c r="A132" s="254"/>
      <c r="B132" s="128" t="s">
        <v>54</v>
      </c>
      <c r="C132" s="96"/>
      <c r="D132" s="96"/>
      <c r="E132" s="94" t="s">
        <v>58</v>
      </c>
      <c r="F132" s="26"/>
      <c r="G132" s="26"/>
      <c r="H132" s="628" t="str">
        <f>BB150</f>
        <v>"I'm thirsty."</v>
      </c>
      <c r="I132" s="628"/>
      <c r="J132" s="628"/>
      <c r="K132" s="631" t="str">
        <f>BB151</f>
        <v>"I'm thirsty."</v>
      </c>
      <c r="L132" s="631"/>
      <c r="M132" s="631"/>
      <c r="N132" s="255"/>
      <c r="AC132" s="1"/>
    </row>
    <row r="133" spans="1:29" ht="19.95" customHeight="1">
      <c r="A133" s="254"/>
      <c r="B133" s="644" t="str">
        <f>BB146</f>
        <v>We all feel the same need for bodily fluid balance.</v>
      </c>
      <c r="C133" s="644"/>
      <c r="D133" s="644"/>
      <c r="E133" s="644"/>
      <c r="F133" s="644"/>
      <c r="G133" s="100"/>
      <c r="H133" s="629"/>
      <c r="I133" s="629"/>
      <c r="J133" s="629"/>
      <c r="K133" s="632"/>
      <c r="L133" s="632"/>
      <c r="M133" s="632"/>
      <c r="N133" s="255"/>
      <c r="AC133" s="1"/>
    </row>
    <row r="134" spans="1:29" ht="19.95" customHeight="1" thickBot="1">
      <c r="A134" s="254"/>
      <c r="B134" s="644"/>
      <c r="C134" s="644"/>
      <c r="D134" s="644"/>
      <c r="E134" s="644"/>
      <c r="F134" s="644"/>
      <c r="G134" s="100"/>
      <c r="H134" s="630"/>
      <c r="I134" s="630"/>
      <c r="J134" s="630"/>
      <c r="K134" s="633"/>
      <c r="L134" s="633"/>
      <c r="M134" s="633"/>
      <c r="N134" s="255"/>
      <c r="AC134" s="1"/>
    </row>
    <row r="135" spans="1:29" ht="19.95" customHeight="1" thickTop="1" thickBot="1">
      <c r="A135" s="254"/>
      <c r="B135" s="26"/>
      <c r="C135" s="26"/>
      <c r="D135" s="26"/>
      <c r="E135" s="26"/>
      <c r="F135" s="26"/>
      <c r="G135" s="26"/>
      <c r="H135" s="326"/>
      <c r="I135" s="26"/>
      <c r="J135" s="26"/>
      <c r="K135" s="26"/>
      <c r="L135" s="26"/>
      <c r="M135" s="26"/>
      <c r="N135" s="255"/>
      <c r="AC135" s="1"/>
    </row>
    <row r="136" spans="1:29" ht="19.95" customHeight="1" thickTop="1">
      <c r="A136" s="254"/>
      <c r="B136" s="128" t="s">
        <v>55</v>
      </c>
      <c r="C136" s="95"/>
      <c r="D136" s="95"/>
      <c r="E136" s="97" t="s">
        <v>59</v>
      </c>
      <c r="F136" s="27"/>
      <c r="G136" s="27"/>
      <c r="H136" s="628" t="str">
        <f>BB152</f>
        <v>“I need a drink of water, or iced latte.”</v>
      </c>
      <c r="I136" s="628"/>
      <c r="J136" s="628"/>
      <c r="K136" s="631" t="str">
        <f>BB153</f>
        <v>“I need a drink of water, or cold beer.”</v>
      </c>
      <c r="L136" s="631"/>
      <c r="M136" s="631"/>
      <c r="N136" s="255"/>
      <c r="AC136" s="1"/>
    </row>
    <row r="137" spans="1:29" ht="19.95" customHeight="1">
      <c r="A137" s="254"/>
      <c r="B137" s="695" t="str">
        <f>BB147</f>
        <v>We all rely on something with water to restore fluid balance.</v>
      </c>
      <c r="C137" s="695"/>
      <c r="D137" s="695"/>
      <c r="E137" s="695"/>
      <c r="F137" s="695"/>
      <c r="G137" s="30"/>
      <c r="H137" s="629"/>
      <c r="I137" s="629"/>
      <c r="J137" s="629"/>
      <c r="K137" s="632"/>
      <c r="L137" s="632"/>
      <c r="M137" s="632"/>
      <c r="N137" s="255"/>
      <c r="AC137" s="1"/>
    </row>
    <row r="138" spans="1:29" ht="19.95" customHeight="1" thickBot="1">
      <c r="A138" s="254"/>
      <c r="B138" s="695"/>
      <c r="C138" s="695"/>
      <c r="D138" s="695"/>
      <c r="E138" s="695"/>
      <c r="F138" s="695"/>
      <c r="G138" s="27"/>
      <c r="H138" s="630"/>
      <c r="I138" s="630"/>
      <c r="J138" s="630"/>
      <c r="K138" s="633"/>
      <c r="L138" s="633"/>
      <c r="M138" s="633"/>
      <c r="N138" s="255"/>
      <c r="AC138" s="1"/>
    </row>
    <row r="139" spans="1:29" ht="19.95" customHeight="1" thickTop="1" thickBot="1">
      <c r="A139" s="254"/>
      <c r="B139" s="27"/>
      <c r="C139" s="27"/>
      <c r="D139" s="27"/>
      <c r="E139" s="27"/>
      <c r="F139" s="27"/>
      <c r="G139" s="27"/>
      <c r="H139" s="327"/>
      <c r="I139" s="27"/>
      <c r="J139" s="27"/>
      <c r="K139" s="27"/>
      <c r="L139" s="27"/>
      <c r="M139" s="27"/>
      <c r="N139" s="255"/>
      <c r="AC139" s="1"/>
    </row>
    <row r="140" spans="1:29" ht="19.95" customHeight="1" thickTop="1">
      <c r="A140" s="254"/>
      <c r="B140" s="128" t="s">
        <v>56</v>
      </c>
      <c r="C140" s="95"/>
      <c r="D140" s="95"/>
      <c r="E140" s="98" t="s">
        <v>60</v>
      </c>
      <c r="F140" s="31"/>
      <c r="G140" s="31"/>
      <c r="H140" s="628" t="str">
        <f>BB154</f>
        <v>“Government serves the demand.”</v>
      </c>
      <c r="I140" s="628"/>
      <c r="J140" s="628"/>
      <c r="K140" s="631" t="str">
        <f>BB155</f>
        <v>“The market ensures efficient supply.”</v>
      </c>
      <c r="L140" s="631"/>
      <c r="M140" s="631"/>
      <c r="N140" s="255"/>
      <c r="AC140" s="1"/>
    </row>
    <row r="141" spans="1:29" ht="19.95" customHeight="1">
      <c r="A141" s="254"/>
      <c r="B141" s="696" t="str">
        <f>BB148</f>
        <v>You get your water from a bottle, while I from a tap.</v>
      </c>
      <c r="C141" s="696"/>
      <c r="D141" s="696"/>
      <c r="E141" s="696"/>
      <c r="F141" s="696"/>
      <c r="G141" s="31"/>
      <c r="H141" s="629"/>
      <c r="I141" s="629"/>
      <c r="J141" s="629"/>
      <c r="K141" s="632"/>
      <c r="L141" s="632"/>
      <c r="M141" s="632"/>
      <c r="N141" s="255"/>
      <c r="AC141" s="1"/>
    </row>
    <row r="142" spans="1:29" ht="19.95" customHeight="1" thickBot="1">
      <c r="A142" s="254"/>
      <c r="B142" s="696"/>
      <c r="C142" s="696"/>
      <c r="D142" s="696"/>
      <c r="E142" s="696"/>
      <c r="F142" s="696"/>
      <c r="G142" s="31"/>
      <c r="H142" s="630"/>
      <c r="I142" s="630"/>
      <c r="J142" s="630"/>
      <c r="K142" s="633"/>
      <c r="L142" s="633"/>
      <c r="M142" s="633"/>
      <c r="N142" s="255"/>
      <c r="AC142" s="1"/>
    </row>
    <row r="143" spans="1:29" ht="19.95" customHeight="1" thickTop="1" thickBot="1">
      <c r="A143" s="254"/>
      <c r="B143" s="283"/>
      <c r="C143" s="283"/>
      <c r="D143" s="283"/>
      <c r="E143" s="283"/>
      <c r="F143" s="283"/>
      <c r="G143" s="283"/>
      <c r="H143" s="328"/>
      <c r="I143" s="283"/>
      <c r="J143" s="283"/>
      <c r="K143" s="283"/>
      <c r="L143" s="283"/>
      <c r="M143" s="283"/>
      <c r="N143" s="255"/>
      <c r="AC143" s="1"/>
    </row>
    <row r="144" spans="1:29" ht="19.95" customHeight="1" thickTop="1">
      <c r="A144" s="254"/>
      <c r="B144" s="128" t="s">
        <v>57</v>
      </c>
      <c r="C144" s="95"/>
      <c r="D144" s="95"/>
      <c r="E144" s="99" t="s">
        <v>538</v>
      </c>
      <c r="F144" s="29"/>
      <c r="G144" s="29"/>
      <c r="H144" s="628" t="str">
        <f>BB156</f>
        <v>“I rely on regulated city water.”</v>
      </c>
      <c r="I144" s="628"/>
      <c r="J144" s="628"/>
      <c r="K144" s="631" t="str">
        <f>BB157</f>
        <v>“I can dig my own well.”</v>
      </c>
      <c r="L144" s="631"/>
      <c r="M144" s="631"/>
      <c r="N144" s="255"/>
      <c r="AC144" s="1"/>
    </row>
    <row r="145" spans="1:66" ht="19.95" customHeight="1">
      <c r="A145" s="254"/>
      <c r="B145" s="692" t="str">
        <f>BB149</f>
        <v>I can buy it myself but must rely on many others in the market.</v>
      </c>
      <c r="C145" s="692"/>
      <c r="D145" s="692"/>
      <c r="E145" s="692"/>
      <c r="F145" s="692"/>
      <c r="G145" s="29"/>
      <c r="H145" s="629"/>
      <c r="I145" s="629"/>
      <c r="J145" s="629"/>
      <c r="K145" s="632"/>
      <c r="L145" s="632"/>
      <c r="M145" s="632"/>
      <c r="N145" s="255"/>
      <c r="AC145" s="1"/>
      <c r="BE145" s="126" t="str">
        <f>BM146</f>
        <v>WATER</v>
      </c>
      <c r="BF145" s="126" t="str">
        <f>BM147</f>
        <v>FOOD</v>
      </c>
      <c r="BG145" s="126" t="str">
        <f>BM148</f>
        <v>HOUSING</v>
      </c>
      <c r="BH145" s="126" t="str">
        <f>BM149</f>
        <v>HEALTH</v>
      </c>
      <c r="BI145" s="126" t="str">
        <f>BM150</f>
        <v>INCOME</v>
      </c>
      <c r="BJ145" s="126" t="str">
        <f>BM151</f>
        <v>SAFETY</v>
      </c>
      <c r="BK145" s="126" t="str">
        <f>BM152</f>
        <v>FUN</v>
      </c>
      <c r="BL145" s="126" t="str">
        <f>BM153</f>
        <v>TRAVEL</v>
      </c>
      <c r="BN145" s="126" t="str">
        <f>IF(E129=BM146,BN146,IF(E129=BM147,BN147,IF(E129=BM148,BN148,IF(E129=BM149,BN149,IF(E129=BM150,BN150,IF(E129=BM151,BN151,IF(E129=BM152,BN152,IF(E129=BM153,BN153,BN146))))))))</f>
        <v>water</v>
      </c>
    </row>
    <row r="146" spans="1:66" ht="19.95" customHeight="1" thickBot="1">
      <c r="A146" s="254"/>
      <c r="B146" s="692"/>
      <c r="C146" s="692"/>
      <c r="D146" s="692"/>
      <c r="E146" s="692"/>
      <c r="F146" s="692"/>
      <c r="G146" s="29"/>
      <c r="H146" s="630"/>
      <c r="I146" s="630"/>
      <c r="J146" s="630"/>
      <c r="K146" s="633"/>
      <c r="L146" s="633"/>
      <c r="M146" s="633"/>
      <c r="N146" s="255"/>
      <c r="AC146" s="1"/>
      <c r="BB146" s="2" t="str">
        <f t="shared" ref="BB146:BB157" si="0">IF($E$129=BM$146,BE146,IF($E$129=BM$147,BF146,IF($E$129=BM$148,BG146,IF($E$129=BM$149,BH146,IF($E$129=BM$150,BI146,IF($E$129=BM$151,BJ146,IF($E$129=BM$152,BK146,IF($E$129=BM$153,BL146,""))))))))</f>
        <v>We all feel the same need for bodily fluid balance.</v>
      </c>
      <c r="BD146" s="127" t="s">
        <v>383</v>
      </c>
      <c r="BE146" s="2" t="s">
        <v>517</v>
      </c>
      <c r="BF146" s="2" t="s">
        <v>518</v>
      </c>
      <c r="BG146" s="2" t="s">
        <v>519</v>
      </c>
      <c r="BH146" s="2" t="s">
        <v>745</v>
      </c>
      <c r="BI146" s="2" t="s">
        <v>520</v>
      </c>
      <c r="BJ146" s="2" t="s">
        <v>521</v>
      </c>
      <c r="BK146" s="2" t="s">
        <v>522</v>
      </c>
      <c r="BL146" s="2" t="s">
        <v>523</v>
      </c>
      <c r="BM146" s="125" t="s">
        <v>388</v>
      </c>
      <c r="BN146" s="37" t="s">
        <v>1158</v>
      </c>
    </row>
    <row r="147" spans="1:66" ht="14.4" thickTop="1">
      <c r="A147" s="254"/>
      <c r="B147" s="29"/>
      <c r="C147" s="29"/>
      <c r="D147" s="29"/>
      <c r="E147" s="29"/>
      <c r="F147" s="29"/>
      <c r="G147" s="29"/>
      <c r="H147" s="320"/>
      <c r="I147" s="29"/>
      <c r="J147" s="29"/>
      <c r="K147" s="29"/>
      <c r="L147" s="29"/>
      <c r="M147" s="29"/>
      <c r="N147" s="255"/>
      <c r="AC147" s="1"/>
      <c r="BB147" s="2" t="str">
        <f t="shared" si="0"/>
        <v>We all rely on something with water to restore fluid balance.</v>
      </c>
      <c r="BD147" s="127" t="s">
        <v>384</v>
      </c>
      <c r="BE147" s="2" t="s">
        <v>414</v>
      </c>
      <c r="BF147" s="2" t="s">
        <v>536</v>
      </c>
      <c r="BG147" s="2" t="s">
        <v>526</v>
      </c>
      <c r="BH147" s="2" t="s">
        <v>528</v>
      </c>
      <c r="BI147" s="2" t="s">
        <v>541</v>
      </c>
      <c r="BJ147" s="2" t="s">
        <v>530</v>
      </c>
      <c r="BK147" s="2" t="s">
        <v>532</v>
      </c>
      <c r="BL147" s="2" t="s">
        <v>534</v>
      </c>
      <c r="BM147" s="125" t="s">
        <v>364</v>
      </c>
      <c r="BN147" s="37" t="s">
        <v>1159</v>
      </c>
    </row>
    <row r="148" spans="1:66">
      <c r="A148" s="254"/>
      <c r="B148" s="28"/>
      <c r="C148" s="28"/>
      <c r="D148" s="28"/>
      <c r="E148" s="28"/>
      <c r="F148" s="28"/>
      <c r="G148" s="28"/>
      <c r="H148" s="324"/>
      <c r="I148" s="28"/>
      <c r="J148" s="28"/>
      <c r="K148" s="28"/>
      <c r="L148" s="28"/>
      <c r="M148" s="28"/>
      <c r="N148" s="255"/>
      <c r="AC148" s="1"/>
      <c r="BB148" s="2" t="str">
        <f t="shared" si="0"/>
        <v>You get your water from a bottle, while I from a tap.</v>
      </c>
      <c r="BD148" s="127" t="s">
        <v>385</v>
      </c>
      <c r="BE148" s="2" t="s">
        <v>501</v>
      </c>
      <c r="BF148" s="2" t="s">
        <v>524</v>
      </c>
      <c r="BG148" s="2" t="s">
        <v>527</v>
      </c>
      <c r="BH148" s="2" t="s">
        <v>540</v>
      </c>
      <c r="BI148" s="2" t="s">
        <v>529</v>
      </c>
      <c r="BJ148" s="2" t="s">
        <v>531</v>
      </c>
      <c r="BK148" s="2" t="s">
        <v>533</v>
      </c>
      <c r="BL148" s="2" t="s">
        <v>535</v>
      </c>
      <c r="BM148" s="125" t="s">
        <v>413</v>
      </c>
      <c r="BN148" s="37" t="s">
        <v>1160</v>
      </c>
    </row>
    <row r="149" spans="1:66">
      <c r="A149" s="254"/>
      <c r="B149" s="28"/>
      <c r="C149" s="28"/>
      <c r="D149" s="28"/>
      <c r="E149" s="28"/>
      <c r="F149" s="28"/>
      <c r="G149" s="28"/>
      <c r="H149" s="324"/>
      <c r="I149" s="28"/>
      <c r="J149" s="28"/>
      <c r="K149" s="28"/>
      <c r="L149" s="28"/>
      <c r="M149" s="28"/>
      <c r="N149" s="255"/>
      <c r="AC149" s="1"/>
      <c r="BB149" s="2" t="str">
        <f t="shared" si="0"/>
        <v>I can buy it myself but must rely on many others in the market.</v>
      </c>
      <c r="BD149" s="127" t="s">
        <v>386</v>
      </c>
      <c r="BE149" s="2" t="s">
        <v>500</v>
      </c>
      <c r="BF149" s="2" t="s">
        <v>525</v>
      </c>
      <c r="BG149" s="2" t="s">
        <v>548</v>
      </c>
      <c r="BH149" s="2" t="s">
        <v>547</v>
      </c>
      <c r="BI149" s="2" t="s">
        <v>1219</v>
      </c>
      <c r="BJ149" s="2" t="s">
        <v>545</v>
      </c>
      <c r="BK149" s="2" t="s">
        <v>546</v>
      </c>
      <c r="BL149" s="2" t="s">
        <v>549</v>
      </c>
      <c r="BM149" s="125" t="s">
        <v>368</v>
      </c>
      <c r="BN149" s="37" t="s">
        <v>1161</v>
      </c>
    </row>
    <row r="150" spans="1:66">
      <c r="A150" s="254"/>
      <c r="B150" s="28"/>
      <c r="C150" s="28"/>
      <c r="D150" s="28"/>
      <c r="E150" s="28"/>
      <c r="F150" s="28"/>
      <c r="G150" s="28"/>
      <c r="H150" s="324"/>
      <c r="I150" s="28"/>
      <c r="J150" s="28"/>
      <c r="K150" s="28"/>
      <c r="L150" s="28"/>
      <c r="M150" s="28"/>
      <c r="N150" s="255"/>
      <c r="AC150" s="1"/>
      <c r="BB150" s="2" t="str">
        <f t="shared" si="0"/>
        <v>"I'm thirsty."</v>
      </c>
      <c r="BD150" s="127" t="s">
        <v>504</v>
      </c>
      <c r="BE150" s="2" t="s">
        <v>415</v>
      </c>
      <c r="BF150" s="2" t="s">
        <v>512</v>
      </c>
      <c r="BG150" s="2" t="s">
        <v>513</v>
      </c>
      <c r="BH150" s="2" t="s">
        <v>514</v>
      </c>
      <c r="BI150" s="2" t="s">
        <v>515</v>
      </c>
      <c r="BJ150" s="2" t="s">
        <v>516</v>
      </c>
      <c r="BK150" s="2" t="s">
        <v>407</v>
      </c>
      <c r="BL150" s="2" t="s">
        <v>381</v>
      </c>
      <c r="BM150" s="125" t="s">
        <v>371</v>
      </c>
      <c r="BN150" s="37" t="s">
        <v>1162</v>
      </c>
    </row>
    <row r="151" spans="1:66">
      <c r="A151" s="254"/>
      <c r="B151" s="28"/>
      <c r="C151" s="28"/>
      <c r="D151" s="28"/>
      <c r="E151" s="28"/>
      <c r="F151" s="28"/>
      <c r="G151" s="28"/>
      <c r="H151" s="324"/>
      <c r="I151" s="28"/>
      <c r="J151" s="28"/>
      <c r="K151" s="28"/>
      <c r="L151" s="28"/>
      <c r="M151" s="28"/>
      <c r="N151" s="255"/>
      <c r="AC151" s="1"/>
      <c r="BB151" s="2" t="str">
        <f t="shared" si="0"/>
        <v>"I'm thirsty."</v>
      </c>
      <c r="BD151" s="127" t="s">
        <v>505</v>
      </c>
      <c r="BE151" s="2" t="str">
        <f>BE150</f>
        <v>"I'm thirsty."</v>
      </c>
      <c r="BF151" s="2" t="str">
        <f t="shared" ref="BF151:BL151" si="1">BF150</f>
        <v>"I'm hungry."</v>
      </c>
      <c r="BG151" s="2" t="str">
        <f t="shared" si="1"/>
        <v>"I'm cold."</v>
      </c>
      <c r="BH151" s="2" t="str">
        <f t="shared" si="1"/>
        <v>"I'm ill."</v>
      </c>
      <c r="BI151" s="2" t="str">
        <f t="shared" si="1"/>
        <v>"I'm broke."</v>
      </c>
      <c r="BJ151" s="2" t="str">
        <f t="shared" si="1"/>
        <v>"I'm scared."</v>
      </c>
      <c r="BK151" s="2" t="str">
        <f t="shared" si="1"/>
        <v>"I'm stuck."</v>
      </c>
      <c r="BL151" s="2" t="str">
        <f t="shared" si="1"/>
        <v>"I'm bored."</v>
      </c>
      <c r="BM151" s="125" t="s">
        <v>376</v>
      </c>
      <c r="BN151" s="37" t="s">
        <v>1163</v>
      </c>
    </row>
    <row r="152" spans="1:66">
      <c r="A152" s="254"/>
      <c r="B152" s="28"/>
      <c r="C152" s="28"/>
      <c r="D152" s="28"/>
      <c r="E152" s="28"/>
      <c r="F152" s="28"/>
      <c r="G152" s="28"/>
      <c r="H152" s="324"/>
      <c r="I152" s="28"/>
      <c r="J152" s="28"/>
      <c r="K152" s="28"/>
      <c r="L152" s="28"/>
      <c r="M152" s="28"/>
      <c r="N152" s="255"/>
      <c r="AC152" s="1"/>
      <c r="BB152" s="2" t="str">
        <f t="shared" si="0"/>
        <v>“I need a drink of water, or iced latte.”</v>
      </c>
      <c r="BD152" s="127" t="s">
        <v>506</v>
      </c>
      <c r="BE152" s="2" t="s">
        <v>389</v>
      </c>
      <c r="BF152" s="2" t="s">
        <v>673</v>
      </c>
      <c r="BG152" s="2" t="s">
        <v>537</v>
      </c>
      <c r="BH152" s="2" t="s">
        <v>395</v>
      </c>
      <c r="BI152" s="2" t="s">
        <v>372</v>
      </c>
      <c r="BJ152" s="2" t="s">
        <v>542</v>
      </c>
      <c r="BK152" s="2" t="s">
        <v>382</v>
      </c>
      <c r="BL152" s="2" t="s">
        <v>408</v>
      </c>
      <c r="BM152" s="125" t="s">
        <v>380</v>
      </c>
      <c r="BN152" s="37" t="s">
        <v>1164</v>
      </c>
    </row>
    <row r="153" spans="1:66">
      <c r="A153" s="254"/>
      <c r="B153" s="28"/>
      <c r="C153" s="28"/>
      <c r="D153" s="28"/>
      <c r="E153" s="28"/>
      <c r="F153" s="28"/>
      <c r="G153" s="28"/>
      <c r="H153" s="324"/>
      <c r="I153" s="28"/>
      <c r="J153" s="28"/>
      <c r="K153" s="28"/>
      <c r="L153" s="28"/>
      <c r="M153" s="28"/>
      <c r="N153" s="255"/>
      <c r="AC153" s="1"/>
      <c r="BB153" s="2" t="str">
        <f t="shared" si="0"/>
        <v>“I need a drink of water, or cold beer.”</v>
      </c>
      <c r="BD153" s="127" t="s">
        <v>507</v>
      </c>
      <c r="BE153" s="2" t="s">
        <v>390</v>
      </c>
      <c r="BF153" s="2" t="s">
        <v>674</v>
      </c>
      <c r="BG153" s="2" t="s">
        <v>365</v>
      </c>
      <c r="BH153" s="2" t="s">
        <v>396</v>
      </c>
      <c r="BI153" s="2" t="s">
        <v>373</v>
      </c>
      <c r="BJ153" s="2" t="s">
        <v>377</v>
      </c>
      <c r="BK153" s="2" t="s">
        <v>543</v>
      </c>
      <c r="BL153" s="2" t="s">
        <v>409</v>
      </c>
      <c r="BM153" s="125" t="s">
        <v>387</v>
      </c>
      <c r="BN153" s="37" t="s">
        <v>1165</v>
      </c>
    </row>
    <row r="154" spans="1:66">
      <c r="A154" s="254"/>
      <c r="B154" s="28"/>
      <c r="C154" s="28"/>
      <c r="D154" s="28"/>
      <c r="E154" s="28"/>
      <c r="F154" s="28"/>
      <c r="G154" s="28"/>
      <c r="H154" s="324"/>
      <c r="I154" s="28"/>
      <c r="J154" s="28"/>
      <c r="K154" s="28"/>
      <c r="L154" s="28"/>
      <c r="M154" s="28"/>
      <c r="N154" s="255"/>
      <c r="AC154" s="1"/>
      <c r="BB154" s="2" t="str">
        <f t="shared" si="0"/>
        <v>“Government serves the demand.”</v>
      </c>
      <c r="BD154" s="127" t="s">
        <v>508</v>
      </c>
      <c r="BE154" s="2" t="s">
        <v>550</v>
      </c>
      <c r="BF154" s="2" t="s">
        <v>393</v>
      </c>
      <c r="BG154" s="2" t="s">
        <v>393</v>
      </c>
      <c r="BH154" s="2" t="s">
        <v>369</v>
      </c>
      <c r="BI154" s="2" t="s">
        <v>374</v>
      </c>
      <c r="BJ154" s="2" t="s">
        <v>402</v>
      </c>
      <c r="BK154" s="2" t="s">
        <v>405</v>
      </c>
      <c r="BL154" s="2" t="s">
        <v>410</v>
      </c>
    </row>
    <row r="155" spans="1:66">
      <c r="A155" s="254"/>
      <c r="B155" s="28"/>
      <c r="C155" s="28"/>
      <c r="D155" s="28"/>
      <c r="E155" s="28"/>
      <c r="F155" s="28"/>
      <c r="G155" s="28"/>
      <c r="H155" s="324"/>
      <c r="I155" s="28"/>
      <c r="J155" s="28"/>
      <c r="K155" s="28"/>
      <c r="L155" s="28"/>
      <c r="M155" s="28"/>
      <c r="N155" s="255"/>
      <c r="AC155" s="1"/>
      <c r="BB155" s="2" t="str">
        <f t="shared" si="0"/>
        <v>“The market ensures efficient supply.”</v>
      </c>
      <c r="BD155" s="127" t="s">
        <v>509</v>
      </c>
      <c r="BE155" s="2" t="s">
        <v>551</v>
      </c>
      <c r="BF155" s="2" t="s">
        <v>394</v>
      </c>
      <c r="BG155" s="2" t="s">
        <v>539</v>
      </c>
      <c r="BH155" s="2" t="s">
        <v>370</v>
      </c>
      <c r="BI155" s="2" t="s">
        <v>375</v>
      </c>
      <c r="BJ155" s="2" t="s">
        <v>401</v>
      </c>
      <c r="BK155" s="2" t="s">
        <v>406</v>
      </c>
      <c r="BL155" s="2" t="s">
        <v>411</v>
      </c>
    </row>
    <row r="156" spans="1:66">
      <c r="A156" s="254"/>
      <c r="B156" s="28"/>
      <c r="C156" s="28"/>
      <c r="D156" s="28"/>
      <c r="E156" s="28"/>
      <c r="F156" s="28"/>
      <c r="G156" s="28"/>
      <c r="H156" s="324"/>
      <c r="I156" s="28"/>
      <c r="J156" s="28"/>
      <c r="K156" s="28"/>
      <c r="L156" s="28"/>
      <c r="M156" s="28"/>
      <c r="N156" s="255"/>
      <c r="AC156" s="1"/>
      <c r="BB156" s="2" t="str">
        <f t="shared" si="0"/>
        <v>“I rely on regulated city water.”</v>
      </c>
      <c r="BD156" s="127" t="s">
        <v>510</v>
      </c>
      <c r="BE156" s="2" t="s">
        <v>392</v>
      </c>
      <c r="BF156" s="2" t="s">
        <v>366</v>
      </c>
      <c r="BG156" s="2" t="s">
        <v>366</v>
      </c>
      <c r="BH156" s="2" t="s">
        <v>397</v>
      </c>
      <c r="BI156" s="2" t="s">
        <v>400</v>
      </c>
      <c r="BJ156" s="2" t="s">
        <v>378</v>
      </c>
      <c r="BK156" s="2" t="s">
        <v>404</v>
      </c>
      <c r="BL156" s="2" t="s">
        <v>412</v>
      </c>
    </row>
    <row r="157" spans="1:66">
      <c r="A157" s="256"/>
      <c r="B157" s="257"/>
      <c r="C157" s="257"/>
      <c r="D157" s="257"/>
      <c r="E157" s="257"/>
      <c r="F157" s="257"/>
      <c r="G157" s="257"/>
      <c r="H157" s="325"/>
      <c r="I157" s="257"/>
      <c r="J157" s="257"/>
      <c r="K157" s="257"/>
      <c r="L157" s="257"/>
      <c r="M157" s="257"/>
      <c r="N157" s="258"/>
      <c r="AC157" s="1"/>
      <c r="BB157" s="2" t="str">
        <f t="shared" si="0"/>
        <v>“I can dig my own well.”</v>
      </c>
      <c r="BD157" s="127" t="s">
        <v>511</v>
      </c>
      <c r="BE157" s="2" t="s">
        <v>391</v>
      </c>
      <c r="BF157" s="2" t="s">
        <v>367</v>
      </c>
      <c r="BG157" s="2" t="s">
        <v>367</v>
      </c>
      <c r="BH157" s="2" t="s">
        <v>398</v>
      </c>
      <c r="BI157" s="2" t="s">
        <v>399</v>
      </c>
      <c r="BJ157" s="2" t="s">
        <v>379</v>
      </c>
      <c r="BK157" s="2" t="s">
        <v>403</v>
      </c>
      <c r="BL157" s="2" t="s">
        <v>544</v>
      </c>
    </row>
    <row r="158" spans="1:66" ht="30" customHeight="1">
      <c r="A158" s="251" t="s">
        <v>1148</v>
      </c>
      <c r="B158" s="408" t="s">
        <v>1206</v>
      </c>
      <c r="C158" s="408"/>
      <c r="D158" s="408"/>
      <c r="E158" s="408"/>
      <c r="F158" s="408"/>
      <c r="G158" s="408"/>
      <c r="H158" s="408"/>
      <c r="I158" s="408"/>
      <c r="J158" s="408"/>
      <c r="K158" s="408"/>
      <c r="L158" s="408"/>
      <c r="M158" s="252"/>
      <c r="N158" s="253" t="s">
        <v>1149</v>
      </c>
    </row>
    <row r="159" spans="1:66">
      <c r="A159" s="254"/>
      <c r="B159" s="28"/>
      <c r="C159" s="28"/>
      <c r="D159" s="28"/>
      <c r="E159" s="28"/>
      <c r="F159" s="28"/>
      <c r="G159" s="28"/>
      <c r="H159" s="324"/>
      <c r="I159" s="28"/>
      <c r="J159" s="28"/>
      <c r="K159" s="28"/>
      <c r="L159" s="28"/>
      <c r="M159" s="28"/>
      <c r="N159" s="255"/>
    </row>
    <row r="160" spans="1:66" ht="13.95" customHeight="1">
      <c r="A160" s="254"/>
      <c r="B160" s="475" t="str">
        <f>BB160</f>
        <v>If not getting enough water, you will naturally obsess more about water. Reasoning has little to do with it. You can use reasoning for how to get the water you need, but there is no rational choice involved when nature prioritizes your urgent need for water. Emotions then rule.</v>
      </c>
      <c r="C160" s="475"/>
      <c r="D160" s="475"/>
      <c r="E160" s="475"/>
      <c r="F160" s="475"/>
      <c r="G160" s="475"/>
      <c r="H160" s="475"/>
      <c r="I160" s="475"/>
      <c r="J160" s="475"/>
      <c r="K160" s="475"/>
      <c r="L160" s="475"/>
      <c r="M160" s="475"/>
      <c r="N160" s="255"/>
      <c r="BB160" s="2" t="str">
        <f>CONCATENATE(BE160,BF160,BG160,BH160,BI160,BJ160,BK160,BL160,BM160)</f>
        <v>If not getting enough water, you will naturally obsess more about water. Reasoning has little to do with it. You can use reasoning for how to get the water you need, but there is no rational choice involved when nature prioritizes your urgent need for water. Emotions then rule.</v>
      </c>
      <c r="BE160" s="2" t="s">
        <v>584</v>
      </c>
      <c r="BF160" s="2" t="str">
        <f>BN145</f>
        <v>water</v>
      </c>
      <c r="BG160" s="129" t="s">
        <v>585</v>
      </c>
      <c r="BH160" s="2" t="str">
        <f>BF160</f>
        <v>water</v>
      </c>
      <c r="BI160" s="2" t="s">
        <v>586</v>
      </c>
      <c r="BJ160" s="2" t="str">
        <f>BH160</f>
        <v>water</v>
      </c>
      <c r="BK160" s="2" t="s">
        <v>587</v>
      </c>
      <c r="BL160" s="2" t="str">
        <f>BJ160</f>
        <v>water</v>
      </c>
      <c r="BM160" s="2" t="s">
        <v>594</v>
      </c>
    </row>
    <row r="161" spans="1:64">
      <c r="A161" s="254"/>
      <c r="B161" s="475"/>
      <c r="C161" s="475"/>
      <c r="D161" s="475"/>
      <c r="E161" s="475"/>
      <c r="F161" s="475"/>
      <c r="G161" s="475"/>
      <c r="H161" s="475"/>
      <c r="I161" s="475"/>
      <c r="J161" s="475"/>
      <c r="K161" s="475"/>
      <c r="L161" s="475"/>
      <c r="M161" s="475"/>
      <c r="N161" s="255"/>
      <c r="BB161" s="2" t="str">
        <f>CONCATENATE(BE161,BF161,BG161,BH161,BI161,BJ161,BK161,BL161,BM161)</f>
        <v>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water you need completely on your own, or must you trust others?</v>
      </c>
      <c r="BE161" s="2" t="s">
        <v>1220</v>
      </c>
      <c r="BF161" s="2" t="str">
        <f>BF160</f>
        <v>water</v>
      </c>
      <c r="BG161" s="2" t="s">
        <v>588</v>
      </c>
    </row>
    <row r="162" spans="1:64">
      <c r="A162" s="254"/>
      <c r="B162" s="475"/>
      <c r="C162" s="475"/>
      <c r="D162" s="475"/>
      <c r="E162" s="475"/>
      <c r="F162" s="475"/>
      <c r="G162" s="475"/>
      <c r="H162" s="475"/>
      <c r="I162" s="475"/>
      <c r="J162" s="475"/>
      <c r="K162" s="475"/>
      <c r="L162" s="475"/>
      <c r="M162" s="475"/>
      <c r="N162" s="255"/>
    </row>
    <row r="163" spans="1:64">
      <c r="A163" s="254"/>
      <c r="B163" s="475"/>
      <c r="C163" s="475"/>
      <c r="D163" s="475"/>
      <c r="E163" s="475"/>
      <c r="F163" s="475"/>
      <c r="G163" s="475"/>
      <c r="H163" s="475"/>
      <c r="I163" s="475"/>
      <c r="J163" s="475"/>
      <c r="K163" s="475"/>
      <c r="L163" s="475"/>
      <c r="M163" s="475"/>
      <c r="N163" s="255"/>
    </row>
    <row r="164" spans="1:64" ht="14.4" customHeight="1">
      <c r="A164" s="254"/>
      <c r="B164" s="475" t="str">
        <f>BB161</f>
        <v>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water you need completely on your own, or must you trust others?</v>
      </c>
      <c r="C164" s="475"/>
      <c r="D164" s="475"/>
      <c r="E164" s="475"/>
      <c r="F164" s="475"/>
      <c r="G164" s="475"/>
      <c r="H164" s="475"/>
      <c r="I164" s="475"/>
      <c r="J164" s="475"/>
      <c r="K164" s="475"/>
      <c r="L164" s="475"/>
      <c r="M164" s="475"/>
      <c r="N164" s="255"/>
    </row>
    <row r="165" spans="1:64" ht="16.2">
      <c r="A165" s="254"/>
      <c r="B165" s="475"/>
      <c r="C165" s="475"/>
      <c r="D165" s="475"/>
      <c r="E165" s="475"/>
      <c r="F165" s="475"/>
      <c r="G165" s="475"/>
      <c r="H165" s="475"/>
      <c r="I165" s="475"/>
      <c r="J165" s="475"/>
      <c r="K165" s="475"/>
      <c r="L165" s="475"/>
      <c r="M165" s="475"/>
      <c r="N165" s="255"/>
      <c r="BE165" s="49" t="s">
        <v>73</v>
      </c>
      <c r="BF165" s="49" t="s">
        <v>74</v>
      </c>
      <c r="BG165" s="49" t="s">
        <v>75</v>
      </c>
      <c r="BH165" s="49" t="s">
        <v>76</v>
      </c>
      <c r="BI165" s="49" t="s">
        <v>77</v>
      </c>
      <c r="BJ165" s="49" t="s">
        <v>78</v>
      </c>
      <c r="BK165" s="49" t="s">
        <v>79</v>
      </c>
      <c r="BL165" s="49" t="s">
        <v>80</v>
      </c>
    </row>
    <row r="166" spans="1:64" ht="15.6" customHeight="1">
      <c r="A166" s="254"/>
      <c r="B166" s="475"/>
      <c r="C166" s="475"/>
      <c r="D166" s="475"/>
      <c r="E166" s="475"/>
      <c r="F166" s="475"/>
      <c r="G166" s="475"/>
      <c r="H166" s="475"/>
      <c r="I166" s="475"/>
      <c r="J166" s="475"/>
      <c r="K166" s="475"/>
      <c r="L166" s="475"/>
      <c r="M166" s="475"/>
      <c r="N166" s="255"/>
    </row>
    <row r="167" spans="1:64" ht="16.95" customHeight="1">
      <c r="A167" s="254"/>
      <c r="B167" s="475"/>
      <c r="C167" s="475"/>
      <c r="D167" s="475"/>
      <c r="E167" s="475"/>
      <c r="F167" s="475"/>
      <c r="G167" s="475"/>
      <c r="H167" s="475"/>
      <c r="I167" s="475"/>
      <c r="J167" s="475"/>
      <c r="K167" s="475"/>
      <c r="L167" s="475"/>
      <c r="M167" s="475"/>
      <c r="N167" s="255"/>
      <c r="BB167" s="2" t="str">
        <f>IF($Q$92=BB$92,BE167,IF($Q$92=BB$93,BF167,IF($Q$92=BB$94,BG167,IF($Q$92=BB$95,BH167,IF($Q$92=BB$96,BI167,IF($Q$92=BB$97,BJ167,IF($Q$92=BB$98,BK167,IF($Q$92=BB$99,BL167,""))))))))</f>
        <v>OPEN BORDERS</v>
      </c>
      <c r="BD167" s="50" t="s">
        <v>125</v>
      </c>
      <c r="BE167" s="2" t="s">
        <v>17</v>
      </c>
      <c r="BF167" s="2" t="s">
        <v>265</v>
      </c>
      <c r="BG167" s="2" t="s">
        <v>271</v>
      </c>
      <c r="BH167" s="2" t="s">
        <v>281</v>
      </c>
      <c r="BI167" s="2" t="s">
        <v>293</v>
      </c>
      <c r="BJ167" s="2" t="s">
        <v>309</v>
      </c>
      <c r="BK167" s="2" t="s">
        <v>323</v>
      </c>
      <c r="BL167" s="2" t="s">
        <v>335</v>
      </c>
    </row>
    <row r="168" spans="1:64" ht="30" customHeight="1">
      <c r="A168" s="254"/>
      <c r="B168" s="281" t="s">
        <v>0</v>
      </c>
      <c r="C168" s="28"/>
      <c r="D168" s="28"/>
      <c r="E168" s="28"/>
      <c r="F168" s="28"/>
      <c r="G168" s="28"/>
      <c r="H168" s="329" t="s">
        <v>1</v>
      </c>
      <c r="I168" s="28"/>
      <c r="J168" s="28"/>
      <c r="K168" s="28"/>
      <c r="L168" s="28"/>
      <c r="M168" s="28"/>
      <c r="N168" s="255"/>
      <c r="BB168" s="2" t="str">
        <f t="shared" ref="BB168:BB180" si="2">IF($Q$92=BB$92,BE168,IF($Q$92=BB$93,BF168,IF($Q$92=BB$94,BG168,IF($Q$92=BB$95,BH168,IF($Q$92=BB$96,BI168,IF($Q$92=BB$97,BJ168,IF($Q$92=BB$98,BK168,IF($Q$92=BB$99,BL168,""))))))))</f>
        <v>RELAX BORDERS</v>
      </c>
      <c r="BD168" s="50" t="s">
        <v>126</v>
      </c>
      <c r="BE168" s="2" t="s">
        <v>18</v>
      </c>
      <c r="BF168" s="2" t="s">
        <v>266</v>
      </c>
      <c r="BG168" s="2" t="s">
        <v>272</v>
      </c>
      <c r="BH168" s="2" t="s">
        <v>282</v>
      </c>
      <c r="BI168" s="2" t="s">
        <v>296</v>
      </c>
      <c r="BJ168" s="2" t="s">
        <v>310</v>
      </c>
      <c r="BK168" s="2" t="s">
        <v>324</v>
      </c>
      <c r="BL168" s="2" t="s">
        <v>336</v>
      </c>
    </row>
    <row r="169" spans="1:64" ht="30" customHeight="1">
      <c r="A169" s="254"/>
      <c r="B169" s="674" t="s">
        <v>589</v>
      </c>
      <c r="C169" s="674"/>
      <c r="D169" s="674"/>
      <c r="E169" s="674"/>
      <c r="F169" s="674"/>
      <c r="G169" s="674"/>
      <c r="H169" s="674" t="s">
        <v>1247</v>
      </c>
      <c r="I169" s="674"/>
      <c r="J169" s="674"/>
      <c r="K169" s="674"/>
      <c r="L169" s="674"/>
      <c r="M169" s="674"/>
      <c r="N169" s="255"/>
      <c r="BB169" s="2" t="str">
        <f t="shared" si="2"/>
        <v>EASY ENTRY</v>
      </c>
      <c r="BD169" s="50" t="s">
        <v>127</v>
      </c>
      <c r="BE169" s="2" t="s">
        <v>135</v>
      </c>
      <c r="BF169" s="2" t="s">
        <v>267</v>
      </c>
      <c r="BG169" s="2" t="s">
        <v>273</v>
      </c>
      <c r="BH169" s="2" t="s">
        <v>283</v>
      </c>
      <c r="BI169" s="2" t="s">
        <v>297</v>
      </c>
      <c r="BJ169" s="2" t="s">
        <v>311</v>
      </c>
      <c r="BK169" s="2" t="s">
        <v>325</v>
      </c>
      <c r="BL169" s="2" t="s">
        <v>337</v>
      </c>
    </row>
    <row r="170" spans="1:64" ht="30" customHeight="1">
      <c r="A170" s="254"/>
      <c r="B170" s="674"/>
      <c r="C170" s="674"/>
      <c r="D170" s="674"/>
      <c r="E170" s="674"/>
      <c r="F170" s="674"/>
      <c r="G170" s="674"/>
      <c r="H170" s="674"/>
      <c r="I170" s="674"/>
      <c r="J170" s="674"/>
      <c r="K170" s="674"/>
      <c r="L170" s="674"/>
      <c r="M170" s="674"/>
      <c r="N170" s="255"/>
      <c r="BB170" s="2" t="str">
        <f t="shared" si="2"/>
        <v>STEM ENTRY</v>
      </c>
      <c r="BD170" s="50" t="s">
        <v>128</v>
      </c>
      <c r="BE170" s="2" t="s">
        <v>192</v>
      </c>
      <c r="BF170" s="2" t="s">
        <v>268</v>
      </c>
      <c r="BG170" s="2" t="s">
        <v>274</v>
      </c>
      <c r="BH170" s="2" t="s">
        <v>284</v>
      </c>
      <c r="BI170" s="2" t="s">
        <v>298</v>
      </c>
      <c r="BJ170" s="2" t="s">
        <v>312</v>
      </c>
      <c r="BK170" s="2" t="s">
        <v>326</v>
      </c>
      <c r="BL170" s="2" t="s">
        <v>338</v>
      </c>
    </row>
    <row r="171" spans="1:64" ht="4.95" customHeight="1">
      <c r="A171" s="254"/>
      <c r="B171" s="675" t="s">
        <v>590</v>
      </c>
      <c r="C171" s="675"/>
      <c r="D171" s="675"/>
      <c r="E171" s="675"/>
      <c r="F171" s="675"/>
      <c r="G171" s="675"/>
      <c r="H171" s="675" t="s">
        <v>591</v>
      </c>
      <c r="I171" s="675"/>
      <c r="J171" s="675"/>
      <c r="K171" s="675"/>
      <c r="L171" s="675"/>
      <c r="M171" s="675"/>
      <c r="N171" s="255"/>
      <c r="BD171" s="50"/>
    </row>
    <row r="172" spans="1:64" ht="15" customHeight="1">
      <c r="A172" s="254"/>
      <c r="B172" s="676"/>
      <c r="C172" s="676"/>
      <c r="D172" s="676"/>
      <c r="E172" s="676"/>
      <c r="F172" s="676"/>
      <c r="G172" s="676"/>
      <c r="H172" s="676"/>
      <c r="I172" s="676"/>
      <c r="J172" s="676"/>
      <c r="K172" s="676"/>
      <c r="L172" s="676"/>
      <c r="M172" s="676"/>
      <c r="N172" s="255"/>
      <c r="BB172" s="2" t="str">
        <f t="shared" si="2"/>
        <v>MERIT ENTRY</v>
      </c>
      <c r="BD172" s="50" t="s">
        <v>129</v>
      </c>
      <c r="BE172" s="2" t="s">
        <v>193</v>
      </c>
      <c r="BF172" s="2" t="s">
        <v>269</v>
      </c>
      <c r="BG172" s="2" t="s">
        <v>275</v>
      </c>
      <c r="BH172" s="2" t="s">
        <v>285</v>
      </c>
      <c r="BI172" s="2" t="s">
        <v>299</v>
      </c>
      <c r="BJ172" s="2" t="s">
        <v>313</v>
      </c>
      <c r="BK172" s="2" t="s">
        <v>327</v>
      </c>
      <c r="BL172" s="2" t="s">
        <v>339</v>
      </c>
    </row>
    <row r="173" spans="1:64" ht="34.950000000000003" customHeight="1">
      <c r="A173" s="254"/>
      <c r="B173" s="672"/>
      <c r="C173" s="661"/>
      <c r="D173" s="661"/>
      <c r="E173" s="661"/>
      <c r="F173" s="661"/>
      <c r="G173" s="673"/>
      <c r="H173" s="661"/>
      <c r="I173" s="661"/>
      <c r="J173" s="661"/>
      <c r="K173" s="661"/>
      <c r="L173" s="661"/>
      <c r="M173" s="662"/>
      <c r="N173" s="255"/>
      <c r="BB173" s="2" t="str">
        <f t="shared" si="2"/>
        <v>NO ENTRY</v>
      </c>
      <c r="BD173" s="50" t="s">
        <v>130</v>
      </c>
      <c r="BE173" s="2" t="s">
        <v>194</v>
      </c>
      <c r="BF173" s="2" t="s">
        <v>270</v>
      </c>
      <c r="BG173" s="2" t="s">
        <v>276</v>
      </c>
      <c r="BH173" s="2" t="s">
        <v>286</v>
      </c>
      <c r="BI173" s="2" t="s">
        <v>300</v>
      </c>
      <c r="BJ173" s="2" t="s">
        <v>314</v>
      </c>
      <c r="BK173" s="2" t="s">
        <v>328</v>
      </c>
      <c r="BL173" s="2" t="s">
        <v>716</v>
      </c>
    </row>
    <row r="174" spans="1:64" ht="15" customHeight="1">
      <c r="A174" s="254"/>
      <c r="B174" s="28"/>
      <c r="C174" s="28"/>
      <c r="D174" s="28"/>
      <c r="E174" s="28"/>
      <c r="F174" s="28"/>
      <c r="G174" s="28"/>
      <c r="H174" s="324"/>
      <c r="I174" s="28"/>
      <c r="J174" s="28"/>
      <c r="K174" s="28"/>
      <c r="L174" s="28"/>
      <c r="M174" s="28"/>
      <c r="N174" s="255"/>
      <c r="BD174" s="48"/>
    </row>
    <row r="175" spans="1:64" ht="14.4" customHeight="1">
      <c r="A175" s="254"/>
      <c r="B175" s="677" t="s">
        <v>592</v>
      </c>
      <c r="C175" s="677"/>
      <c r="D175" s="677"/>
      <c r="E175" s="677"/>
      <c r="F175" s="677"/>
      <c r="G175" s="677"/>
      <c r="H175" s="677"/>
      <c r="I175" s="677"/>
      <c r="J175" s="677"/>
      <c r="K175" s="677"/>
      <c r="L175" s="677"/>
      <c r="M175" s="677"/>
      <c r="N175" s="255"/>
      <c r="BB175" s="2" t="str">
        <f>IF($Q$92=BB$92,BE175,IF($Q$92=BB$93,BF175,IF($Q$92=BB$94,BG175,IF($Q$92=BB$95,BH175,IF($Q$92=BB$96,BI175,IF($Q$92=BB$97,BJ175,IF($Q$92=BB$98,BK175,IF($Q$92=BB$99,BL175,""))))))))</f>
        <v>We as nontraditional people feel systemically excluded from advantaged spaces by arbitrary national borders</v>
      </c>
      <c r="BD175" s="50" t="s">
        <v>119</v>
      </c>
      <c r="BE175" s="2" t="s">
        <v>346</v>
      </c>
      <c r="BF175" s="2" t="s">
        <v>352</v>
      </c>
      <c r="BG175" s="2" t="s">
        <v>358</v>
      </c>
      <c r="BH175" s="2" t="s">
        <v>287</v>
      </c>
      <c r="BI175" s="2" t="s">
        <v>301</v>
      </c>
      <c r="BJ175" s="2" t="s">
        <v>315</v>
      </c>
      <c r="BK175" s="2" t="s">
        <v>329</v>
      </c>
      <c r="BL175" s="2" t="s">
        <v>340</v>
      </c>
    </row>
    <row r="176" spans="1:64" ht="14.4" customHeight="1">
      <c r="A176" s="254"/>
      <c r="B176" s="678"/>
      <c r="C176" s="679"/>
      <c r="D176" s="679"/>
      <c r="E176" s="679"/>
      <c r="F176" s="679"/>
      <c r="G176" s="679"/>
      <c r="H176" s="679"/>
      <c r="I176" s="679"/>
      <c r="J176" s="679"/>
      <c r="K176" s="679"/>
      <c r="L176" s="679"/>
      <c r="M176" s="680"/>
      <c r="N176" s="255"/>
      <c r="BB176" s="2" t="str">
        <f>IF($Q$92=BB$92,BE176,IF($Q$92=BB$93,BF176,IF($Q$92=BB$94,BG176,IF($Q$92=BB$95,BH176,IF($Q$92=BB$96,BI176,IF($Q$92=BB$97,BJ176,IF($Q$92=BB$98,BK176,IF($Q$92=BB$99,BL176,""))))))))</f>
        <v>We need to admit most immigrants are desperate to leave situations largely of our interventionists making</v>
      </c>
      <c r="BD176" s="50" t="s">
        <v>120</v>
      </c>
      <c r="BE176" s="2" t="s">
        <v>347</v>
      </c>
      <c r="BF176" s="2" t="s">
        <v>353</v>
      </c>
      <c r="BG176" s="2" t="s">
        <v>359</v>
      </c>
      <c r="BH176" s="2" t="s">
        <v>288</v>
      </c>
      <c r="BI176" s="2" t="s">
        <v>302</v>
      </c>
      <c r="BJ176" s="2" t="s">
        <v>316</v>
      </c>
      <c r="BK176" s="2" t="s">
        <v>330</v>
      </c>
      <c r="BL176" s="2" t="s">
        <v>341</v>
      </c>
    </row>
    <row r="177" spans="1:64" ht="14.4" customHeight="1">
      <c r="A177" s="254"/>
      <c r="B177" s="681"/>
      <c r="C177" s="682"/>
      <c r="D177" s="682"/>
      <c r="E177" s="682"/>
      <c r="F177" s="682"/>
      <c r="G177" s="682"/>
      <c r="H177" s="682"/>
      <c r="I177" s="682"/>
      <c r="J177" s="682"/>
      <c r="K177" s="682"/>
      <c r="L177" s="682"/>
      <c r="M177" s="683"/>
      <c r="N177" s="255"/>
      <c r="BB177" s="2" t="str">
        <f>IF($Q$92=BB$92,BE177,IF($Q$92=BB$93,BF177,IF($Q$92=BB$94,BG177,IF($Q$92=BB$95,BH177,IF($Q$92=BB$96,BI177,IF($Q$92=BB$97,BJ177,IF($Q$92=BB$98,BK177,IF($Q$92=BB$99,BL177,""))))))))</f>
        <v>We need immigrants willing to do jobs citizens won’t and offer amnesty for citizenship after they show such merit</v>
      </c>
      <c r="BD177" s="50" t="s">
        <v>121</v>
      </c>
      <c r="BE177" s="2" t="s">
        <v>348</v>
      </c>
      <c r="BF177" s="2" t="s">
        <v>354</v>
      </c>
      <c r="BG177" s="2" t="s">
        <v>360</v>
      </c>
      <c r="BH177" s="2" t="s">
        <v>289</v>
      </c>
      <c r="BI177" s="2" t="s">
        <v>303</v>
      </c>
      <c r="BJ177" s="2" t="s">
        <v>317</v>
      </c>
      <c r="BK177" s="2" t="s">
        <v>331</v>
      </c>
      <c r="BL177" s="2" t="s">
        <v>342</v>
      </c>
    </row>
    <row r="178" spans="1:64" ht="14.4" customHeight="1">
      <c r="A178" s="254"/>
      <c r="B178" s="671" t="s">
        <v>593</v>
      </c>
      <c r="C178" s="671"/>
      <c r="D178" s="671"/>
      <c r="E178" s="671"/>
      <c r="F178" s="671"/>
      <c r="G178" s="671"/>
      <c r="H178" s="671"/>
      <c r="I178" s="671"/>
      <c r="J178" s="671"/>
      <c r="K178" s="671"/>
      <c r="L178" s="671"/>
      <c r="M178" s="671"/>
      <c r="N178" s="255"/>
      <c r="BB178" s="2" t="str">
        <f t="shared" si="2"/>
        <v>We can offer amnesty to children born to illegal migrant parents after they show merit</v>
      </c>
      <c r="BD178" s="50" t="s">
        <v>122</v>
      </c>
      <c r="BE178" s="2" t="s">
        <v>349</v>
      </c>
      <c r="BF178" s="2" t="s">
        <v>355</v>
      </c>
      <c r="BG178" s="2" t="s">
        <v>361</v>
      </c>
      <c r="BH178" s="2" t="s">
        <v>290</v>
      </c>
      <c r="BI178" s="2" t="s">
        <v>304</v>
      </c>
      <c r="BJ178" s="2" t="s">
        <v>319</v>
      </c>
      <c r="BK178" s="2" t="s">
        <v>332</v>
      </c>
      <c r="BL178" s="2" t="s">
        <v>343</v>
      </c>
    </row>
    <row r="179" spans="1:64" ht="14.4" customHeight="1">
      <c r="A179" s="254"/>
      <c r="B179" s="28"/>
      <c r="C179" s="28"/>
      <c r="D179" s="28"/>
      <c r="E179" s="28"/>
      <c r="F179" s="28"/>
      <c r="G179" s="28"/>
      <c r="H179" s="324"/>
      <c r="I179" s="28"/>
      <c r="J179" s="28"/>
      <c r="K179" s="28"/>
      <c r="L179" s="28"/>
      <c r="M179" s="28"/>
      <c r="N179" s="255"/>
      <c r="BB179" s="2" t="str">
        <f t="shared" si="2"/>
        <v>We need to limit migration to those first showing merit before crossing any of our sacred borders</v>
      </c>
      <c r="BD179" s="50" t="s">
        <v>123</v>
      </c>
      <c r="BE179" s="2" t="s">
        <v>350</v>
      </c>
      <c r="BF179" s="2" t="s">
        <v>356</v>
      </c>
      <c r="BG179" s="2" t="s">
        <v>362</v>
      </c>
      <c r="BH179" s="2" t="s">
        <v>291</v>
      </c>
      <c r="BI179" s="2" t="s">
        <v>305</v>
      </c>
      <c r="BJ179" s="2" t="s">
        <v>318</v>
      </c>
      <c r="BK179" s="2" t="s">
        <v>333</v>
      </c>
      <c r="BL179" s="2" t="s">
        <v>714</v>
      </c>
    </row>
    <row r="180" spans="1:64" ht="14.4" customHeight="1">
      <c r="A180" s="254"/>
      <c r="B180" s="475" t="str">
        <f>BB182</f>
        <v>SELECT OPTIONS ABOVE TO ESTIMATE YOUR PRIORITIZING PSYCHOSOCIAL NEEDS</v>
      </c>
      <c r="C180" s="475"/>
      <c r="D180" s="475"/>
      <c r="E180" s="475"/>
      <c r="F180" s="475"/>
      <c r="G180" s="475"/>
      <c r="H180" s="475"/>
      <c r="I180" s="475"/>
      <c r="J180" s="475"/>
      <c r="K180" s="475"/>
      <c r="L180" s="475"/>
      <c r="M180" s="475"/>
      <c r="N180" s="255"/>
      <c r="BB180" s="2" t="str">
        <f t="shared" si="2"/>
        <v>Nativist Americans feel smothered by excessive immigration, pressurizing already strained cohesion</v>
      </c>
      <c r="BD180" s="50" t="s">
        <v>124</v>
      </c>
      <c r="BE180" s="2" t="s">
        <v>351</v>
      </c>
      <c r="BF180" s="2" t="s">
        <v>357</v>
      </c>
      <c r="BG180" s="2" t="s">
        <v>363</v>
      </c>
      <c r="BH180" s="2" t="s">
        <v>292</v>
      </c>
      <c r="BI180" s="2" t="s">
        <v>306</v>
      </c>
      <c r="BJ180" s="2" t="s">
        <v>320</v>
      </c>
      <c r="BK180" s="2" t="s">
        <v>334</v>
      </c>
      <c r="BL180" s="2" t="s">
        <v>344</v>
      </c>
    </row>
    <row r="181" spans="1:64" ht="15" customHeight="1">
      <c r="A181" s="254"/>
      <c r="B181" s="475"/>
      <c r="C181" s="475"/>
      <c r="D181" s="475"/>
      <c r="E181" s="475"/>
      <c r="F181" s="475"/>
      <c r="G181" s="475"/>
      <c r="H181" s="475"/>
      <c r="I181" s="475"/>
      <c r="J181" s="475"/>
      <c r="K181" s="475"/>
      <c r="L181" s="475"/>
      <c r="M181" s="475"/>
      <c r="N181" s="255"/>
    </row>
    <row r="182" spans="1:64" ht="34.950000000000003" customHeight="1">
      <c r="A182" s="254"/>
      <c r="B182" s="475"/>
      <c r="C182" s="475"/>
      <c r="D182" s="475"/>
      <c r="E182" s="475"/>
      <c r="F182" s="475"/>
      <c r="G182" s="475"/>
      <c r="H182" s="475"/>
      <c r="I182" s="475"/>
      <c r="J182" s="475"/>
      <c r="K182" s="475"/>
      <c r="L182" s="475"/>
      <c r="M182" s="475"/>
      <c r="N182" s="255"/>
      <c r="BB182" s="2" t="str">
        <f>IF(B176="",BB183,BE106)</f>
        <v>SELECT OPTIONS ABOVE TO ESTIMATE YOUR PRIORITIZING PSYCHOSOCIAL NEEDS</v>
      </c>
    </row>
    <row r="183" spans="1:64">
      <c r="A183" s="254"/>
      <c r="B183" s="282"/>
      <c r="C183" s="282"/>
      <c r="D183" s="282"/>
      <c r="E183" s="282"/>
      <c r="F183" s="282"/>
      <c r="G183" s="282"/>
      <c r="H183" s="330"/>
      <c r="I183" s="282"/>
      <c r="J183" s="282"/>
      <c r="K183" s="282"/>
      <c r="L183" s="282"/>
      <c r="M183" s="282"/>
      <c r="N183" s="255"/>
      <c r="BB183" s="2" t="s">
        <v>1221</v>
      </c>
    </row>
    <row r="184" spans="1:64">
      <c r="A184" s="254"/>
      <c r="B184" s="282"/>
      <c r="C184" s="282"/>
      <c r="D184" s="282"/>
      <c r="E184" s="282"/>
      <c r="F184" s="282"/>
      <c r="G184" s="282"/>
      <c r="H184" s="330"/>
      <c r="I184" s="282"/>
      <c r="J184" s="282"/>
      <c r="K184" s="282"/>
      <c r="L184" s="282"/>
      <c r="M184" s="282"/>
      <c r="N184" s="255"/>
    </row>
    <row r="185" spans="1:64">
      <c r="A185" s="254"/>
      <c r="B185" s="28"/>
      <c r="C185" s="28"/>
      <c r="D185" s="28"/>
      <c r="E185" s="28"/>
      <c r="F185" s="28"/>
      <c r="G185" s="28"/>
      <c r="H185" s="324"/>
      <c r="I185" s="28"/>
      <c r="J185" s="28"/>
      <c r="K185" s="28"/>
      <c r="L185" s="28"/>
      <c r="M185" s="28"/>
      <c r="N185" s="255"/>
    </row>
    <row r="186" spans="1:64">
      <c r="A186" s="254"/>
      <c r="B186" s="28"/>
      <c r="C186" s="28"/>
      <c r="D186" s="28"/>
      <c r="E186" s="28"/>
      <c r="F186" s="28"/>
      <c r="G186" s="28"/>
      <c r="H186" s="324"/>
      <c r="I186" s="28"/>
      <c r="J186" s="28"/>
      <c r="K186" s="28"/>
      <c r="L186" s="28"/>
      <c r="M186" s="28"/>
      <c r="N186" s="255"/>
    </row>
    <row r="187" spans="1:64">
      <c r="A187" s="254"/>
      <c r="B187" s="28"/>
      <c r="C187" s="28"/>
      <c r="D187" s="28"/>
      <c r="E187" s="28"/>
      <c r="F187" s="28"/>
      <c r="G187" s="28"/>
      <c r="H187" s="324"/>
      <c r="I187" s="28"/>
      <c r="J187" s="28"/>
      <c r="K187" s="28"/>
      <c r="L187" s="28"/>
      <c r="M187" s="28"/>
      <c r="N187" s="255"/>
    </row>
    <row r="188" spans="1:64">
      <c r="A188" s="254"/>
      <c r="B188" s="28"/>
      <c r="C188" s="28"/>
      <c r="D188" s="28"/>
      <c r="E188" s="28"/>
      <c r="F188" s="28"/>
      <c r="G188" s="28"/>
      <c r="H188" s="324"/>
      <c r="I188" s="28"/>
      <c r="J188" s="28"/>
      <c r="K188" s="28"/>
      <c r="L188" s="28"/>
      <c r="M188" s="28"/>
      <c r="N188" s="255"/>
    </row>
    <row r="189" spans="1:64">
      <c r="A189" s="254"/>
      <c r="B189" s="28"/>
      <c r="C189" s="28"/>
      <c r="D189" s="28"/>
      <c r="E189" s="28"/>
      <c r="F189" s="28"/>
      <c r="G189" s="28"/>
      <c r="H189" s="324"/>
      <c r="I189" s="28"/>
      <c r="J189" s="28"/>
      <c r="K189" s="28"/>
      <c r="L189" s="28"/>
      <c r="M189" s="28"/>
      <c r="N189" s="255"/>
    </row>
    <row r="190" spans="1:64">
      <c r="A190" s="254"/>
      <c r="B190" s="28"/>
      <c r="C190" s="28"/>
      <c r="D190" s="28"/>
      <c r="E190" s="28"/>
      <c r="F190" s="28"/>
      <c r="G190" s="28"/>
      <c r="H190" s="324"/>
      <c r="I190" s="28"/>
      <c r="J190" s="28"/>
      <c r="K190" s="28"/>
      <c r="L190" s="28"/>
      <c r="M190" s="28"/>
      <c r="N190" s="255"/>
    </row>
    <row r="191" spans="1:64">
      <c r="A191" s="254"/>
      <c r="B191" s="28"/>
      <c r="C191" s="28"/>
      <c r="D191" s="28"/>
      <c r="E191" s="28"/>
      <c r="F191" s="28"/>
      <c r="G191" s="28"/>
      <c r="H191" s="324"/>
      <c r="I191" s="28"/>
      <c r="J191" s="28"/>
      <c r="K191" s="28"/>
      <c r="L191" s="28"/>
      <c r="M191" s="28"/>
      <c r="N191" s="255"/>
    </row>
    <row r="192" spans="1:64">
      <c r="A192" s="254"/>
      <c r="B192" s="28"/>
      <c r="C192" s="28"/>
      <c r="D192" s="28"/>
      <c r="E192" s="28"/>
      <c r="F192" s="28"/>
      <c r="G192" s="28"/>
      <c r="H192" s="324"/>
      <c r="I192" s="28"/>
      <c r="J192" s="28"/>
      <c r="K192" s="28"/>
      <c r="L192" s="28"/>
      <c r="M192" s="28"/>
      <c r="N192" s="255"/>
    </row>
    <row r="193" spans="1:81">
      <c r="A193" s="254"/>
      <c r="B193" s="28"/>
      <c r="C193" s="28"/>
      <c r="D193" s="28"/>
      <c r="E193" s="28"/>
      <c r="F193" s="28"/>
      <c r="G193" s="28"/>
      <c r="H193" s="324"/>
      <c r="I193" s="28"/>
      <c r="J193" s="28"/>
      <c r="K193" s="28"/>
      <c r="L193" s="28"/>
      <c r="M193" s="28"/>
      <c r="N193" s="255"/>
    </row>
    <row r="194" spans="1:81">
      <c r="A194" s="254"/>
      <c r="B194" s="28"/>
      <c r="C194" s="28"/>
      <c r="D194" s="28"/>
      <c r="E194" s="28"/>
      <c r="F194" s="28"/>
      <c r="G194" s="28"/>
      <c r="H194" s="324"/>
      <c r="I194" s="28"/>
      <c r="J194" s="28"/>
      <c r="K194" s="28"/>
      <c r="L194" s="28"/>
      <c r="M194" s="28"/>
      <c r="N194" s="255"/>
    </row>
    <row r="195" spans="1:81">
      <c r="A195" s="254"/>
      <c r="B195" s="28"/>
      <c r="C195" s="28"/>
      <c r="D195" s="28"/>
      <c r="E195" s="28"/>
      <c r="F195" s="28"/>
      <c r="G195" s="28"/>
      <c r="H195" s="324"/>
      <c r="I195" s="28"/>
      <c r="J195" s="28"/>
      <c r="K195" s="28"/>
      <c r="L195" s="28"/>
      <c r="M195" s="28"/>
      <c r="N195" s="255"/>
    </row>
    <row r="196" spans="1:81">
      <c r="A196" s="254"/>
      <c r="B196" s="28"/>
      <c r="C196" s="28"/>
      <c r="D196" s="28"/>
      <c r="E196" s="28"/>
      <c r="F196" s="28"/>
      <c r="G196" s="28"/>
      <c r="H196" s="324"/>
      <c r="I196" s="28"/>
      <c r="J196" s="28"/>
      <c r="K196" s="28"/>
      <c r="L196" s="28"/>
      <c r="M196" s="28"/>
      <c r="N196" s="255"/>
    </row>
    <row r="197" spans="1:81">
      <c r="A197" s="256"/>
      <c r="B197" s="257"/>
      <c r="C197" s="257"/>
      <c r="D197" s="257"/>
      <c r="E197" s="257"/>
      <c r="F197" s="257"/>
      <c r="G197" s="257"/>
      <c r="H197" s="325"/>
      <c r="I197" s="257"/>
      <c r="J197" s="257"/>
      <c r="K197" s="257"/>
      <c r="L197" s="257"/>
      <c r="M197" s="257"/>
      <c r="N197" s="258"/>
    </row>
    <row r="198" spans="1:81" ht="30" customHeight="1">
      <c r="A198" s="251" t="s">
        <v>1148</v>
      </c>
      <c r="B198" s="408" t="s">
        <v>2</v>
      </c>
      <c r="C198" s="408"/>
      <c r="D198" s="408"/>
      <c r="E198" s="408"/>
      <c r="F198" s="408"/>
      <c r="G198" s="408"/>
      <c r="H198" s="408"/>
      <c r="I198" s="408"/>
      <c r="J198" s="408"/>
      <c r="K198" s="408"/>
      <c r="L198" s="408"/>
      <c r="M198" s="252"/>
      <c r="N198" s="253" t="s">
        <v>1149</v>
      </c>
    </row>
    <row r="199" spans="1:81" ht="14.4" customHeight="1">
      <c r="A199" s="254"/>
      <c r="B199" s="446" t="str">
        <f>BB200</f>
        <v>Your inflexible needs orient your focus. We each experience this as a psychosocial orientation. Quick estimate your own psychosocial orientation, and see if it predicts your political outlook.</v>
      </c>
      <c r="C199" s="446"/>
      <c r="D199" s="446"/>
      <c r="E199" s="446"/>
      <c r="F199" s="446"/>
      <c r="G199" s="446"/>
      <c r="H199" s="446"/>
      <c r="I199" s="446"/>
      <c r="J199" s="446"/>
      <c r="K199" s="446"/>
      <c r="L199" s="446"/>
      <c r="M199" s="446"/>
      <c r="N199" s="255"/>
    </row>
    <row r="200" spans="1:81">
      <c r="A200" s="254"/>
      <c r="B200" s="446"/>
      <c r="C200" s="446"/>
      <c r="D200" s="446"/>
      <c r="E200" s="446"/>
      <c r="F200" s="446"/>
      <c r="G200" s="446"/>
      <c r="H200" s="446"/>
      <c r="I200" s="446"/>
      <c r="J200" s="446"/>
      <c r="K200" s="446"/>
      <c r="L200" s="446"/>
      <c r="M200" s="446"/>
      <c r="N200" s="255"/>
      <c r="BB200" s="37" t="str">
        <f>CONCATENATE(BC201,BC202)</f>
        <v>Your inflexible needs orient your focus. We each experience this as a psychosocial orientation. Quick estimate your own psychosocial orientation, and see if it predicts your political outlook.</v>
      </c>
    </row>
    <row r="201" spans="1:81" ht="14.4" thickBot="1">
      <c r="A201" s="254"/>
      <c r="B201" s="446"/>
      <c r="C201" s="446"/>
      <c r="D201" s="446"/>
      <c r="E201" s="446"/>
      <c r="F201" s="446"/>
      <c r="G201" s="446"/>
      <c r="H201" s="446"/>
      <c r="I201" s="446"/>
      <c r="J201" s="446"/>
      <c r="K201" s="446"/>
      <c r="L201" s="446"/>
      <c r="M201" s="446"/>
      <c r="N201" s="255"/>
      <c r="BC201" s="2" t="s">
        <v>1222</v>
      </c>
    </row>
    <row r="202" spans="1:81" ht="19.95" customHeight="1" thickTop="1">
      <c r="A202" s="254"/>
      <c r="B202" s="28"/>
      <c r="C202" s="28"/>
      <c r="D202" s="663"/>
      <c r="E202" s="664"/>
      <c r="F202" s="664"/>
      <c r="G202" s="664"/>
      <c r="H202" s="664"/>
      <c r="I202" s="664"/>
      <c r="J202" s="664"/>
      <c r="K202" s="665"/>
      <c r="L202" s="28"/>
      <c r="M202" s="28"/>
      <c r="N202" s="255"/>
      <c r="BC202" s="2" t="s">
        <v>597</v>
      </c>
    </row>
    <row r="203" spans="1:81" ht="19.95" customHeight="1" thickBot="1">
      <c r="A203" s="254"/>
      <c r="B203" s="28"/>
      <c r="C203" s="28"/>
      <c r="D203" s="666"/>
      <c r="E203" s="667"/>
      <c r="F203" s="667"/>
      <c r="G203" s="667"/>
      <c r="H203" s="667"/>
      <c r="I203" s="667"/>
      <c r="J203" s="667"/>
      <c r="K203" s="668"/>
      <c r="L203" s="28"/>
      <c r="M203" s="28"/>
      <c r="N203" s="255"/>
      <c r="BQ203" s="2">
        <f>IF(D202="",0,1)</f>
        <v>0</v>
      </c>
      <c r="BS203" s="139">
        <f>IF(D202=BW203,"1",IF(D202=BW204,"-1",0))</f>
        <v>0</v>
      </c>
      <c r="BT203" s="2" t="str">
        <f>IF(D202=BW203,"DEEP",IF(D202=BW204,"WIDE",""))</f>
        <v/>
      </c>
      <c r="BV203" s="2">
        <v>1</v>
      </c>
      <c r="BW203" s="32" t="s">
        <v>670</v>
      </c>
      <c r="BX203" s="33"/>
      <c r="BY203" s="33"/>
      <c r="BZ203" s="33"/>
      <c r="CA203" s="33"/>
      <c r="CB203" s="33"/>
      <c r="CC203" s="34"/>
    </row>
    <row r="204" spans="1:81" ht="19.95" customHeight="1" thickTop="1">
      <c r="A204" s="254"/>
      <c r="B204" s="28"/>
      <c r="C204" s="28"/>
      <c r="D204" s="663"/>
      <c r="E204" s="664"/>
      <c r="F204" s="664"/>
      <c r="G204" s="664"/>
      <c r="H204" s="664"/>
      <c r="I204" s="664"/>
      <c r="J204" s="664"/>
      <c r="K204" s="665"/>
      <c r="L204" s="28"/>
      <c r="M204" s="28"/>
      <c r="N204" s="255"/>
      <c r="BS204" s="139"/>
      <c r="BW204" s="4" t="s">
        <v>671</v>
      </c>
      <c r="BX204" s="5"/>
      <c r="BY204" s="5"/>
      <c r="BZ204" s="5"/>
      <c r="CA204" s="5"/>
      <c r="CB204" s="5"/>
      <c r="CC204" s="6"/>
    </row>
    <row r="205" spans="1:81" ht="19.95" customHeight="1" thickBot="1">
      <c r="A205" s="254"/>
      <c r="B205" s="28"/>
      <c r="C205" s="28"/>
      <c r="D205" s="666"/>
      <c r="E205" s="667"/>
      <c r="F205" s="667"/>
      <c r="G205" s="667"/>
      <c r="H205" s="667"/>
      <c r="I205" s="667"/>
      <c r="J205" s="667"/>
      <c r="K205" s="668"/>
      <c r="L205" s="28"/>
      <c r="M205" s="28"/>
      <c r="N205" s="255"/>
      <c r="BQ205" s="2">
        <f>IF(D204="",0,1)</f>
        <v>0</v>
      </c>
      <c r="BS205" s="139">
        <f>IF(D204=BW205,"1",IF(D204=BW206,"-1",0))</f>
        <v>0</v>
      </c>
      <c r="BT205" s="2" t="str">
        <f>IF(D204=BW205,"DEEP",IF(D204=BW206,"WIDE",""))</f>
        <v/>
      </c>
      <c r="BV205" s="2">
        <v>2</v>
      </c>
      <c r="BW205" s="32" t="s">
        <v>654</v>
      </c>
      <c r="BX205" s="33"/>
      <c r="BY205" s="33"/>
      <c r="BZ205" s="33"/>
      <c r="CA205" s="33"/>
      <c r="CB205" s="33"/>
      <c r="CC205" s="34"/>
    </row>
    <row r="206" spans="1:81" ht="19.95" customHeight="1" thickTop="1">
      <c r="A206" s="254"/>
      <c r="B206" s="28"/>
      <c r="C206" s="28"/>
      <c r="D206" s="663"/>
      <c r="E206" s="664"/>
      <c r="F206" s="664"/>
      <c r="G206" s="664"/>
      <c r="H206" s="664"/>
      <c r="I206" s="664"/>
      <c r="J206" s="664"/>
      <c r="K206" s="665"/>
      <c r="L206" s="28"/>
      <c r="M206" s="28"/>
      <c r="N206" s="255"/>
      <c r="BS206" s="139"/>
      <c r="BW206" s="4" t="s">
        <v>655</v>
      </c>
      <c r="BX206" s="5"/>
      <c r="BY206" s="5"/>
      <c r="BZ206" s="5"/>
      <c r="CA206" s="5"/>
      <c r="CB206" s="5"/>
      <c r="CC206" s="6"/>
    </row>
    <row r="207" spans="1:81" ht="19.95" customHeight="1" thickBot="1">
      <c r="A207" s="254"/>
      <c r="B207" s="28"/>
      <c r="C207" s="28"/>
      <c r="D207" s="666"/>
      <c r="E207" s="667"/>
      <c r="F207" s="667"/>
      <c r="G207" s="667"/>
      <c r="H207" s="667"/>
      <c r="I207" s="667"/>
      <c r="J207" s="667"/>
      <c r="K207" s="668"/>
      <c r="L207" s="28"/>
      <c r="M207" s="28"/>
      <c r="N207" s="255"/>
      <c r="BQ207" s="2">
        <f>IF(D206="",0,1)</f>
        <v>0</v>
      </c>
      <c r="BS207" s="139">
        <f>IF(D206=BW207,"1",IF(D206=BW208,"-1",0))</f>
        <v>0</v>
      </c>
      <c r="BT207" s="2" t="str">
        <f>IF(D206=BW207,"DEEP",IF(D206=BW208,"WIDE",""))</f>
        <v/>
      </c>
      <c r="BV207" s="2">
        <v>3</v>
      </c>
      <c r="BW207" s="32" t="s">
        <v>653</v>
      </c>
      <c r="BX207" s="33"/>
      <c r="BY207" s="33"/>
      <c r="BZ207" s="33"/>
      <c r="CA207" s="33"/>
      <c r="CB207" s="33"/>
      <c r="CC207" s="34"/>
    </row>
    <row r="208" spans="1:81" ht="19.95" customHeight="1" thickTop="1">
      <c r="A208" s="254"/>
      <c r="B208" s="28"/>
      <c r="C208" s="28"/>
      <c r="D208" s="663"/>
      <c r="E208" s="664"/>
      <c r="F208" s="664"/>
      <c r="G208" s="664"/>
      <c r="H208" s="664"/>
      <c r="I208" s="664"/>
      <c r="J208" s="664"/>
      <c r="K208" s="665"/>
      <c r="L208" s="28"/>
      <c r="M208" s="28"/>
      <c r="N208" s="255"/>
      <c r="BS208" s="139"/>
      <c r="BW208" s="4" t="s">
        <v>672</v>
      </c>
      <c r="BX208" s="5"/>
      <c r="BY208" s="5"/>
      <c r="BZ208" s="5"/>
      <c r="CA208" s="5"/>
      <c r="CB208" s="5"/>
      <c r="CC208" s="6"/>
    </row>
    <row r="209" spans="1:81" ht="19.95" customHeight="1" thickBot="1">
      <c r="A209" s="254"/>
      <c r="B209" s="28"/>
      <c r="C209" s="28"/>
      <c r="D209" s="666"/>
      <c r="E209" s="667"/>
      <c r="F209" s="667"/>
      <c r="G209" s="667"/>
      <c r="H209" s="667"/>
      <c r="I209" s="667"/>
      <c r="J209" s="667"/>
      <c r="K209" s="668"/>
      <c r="L209" s="28"/>
      <c r="M209" s="28"/>
      <c r="N209" s="255"/>
      <c r="BQ209" s="2">
        <f>IF(D208="",0,1)</f>
        <v>0</v>
      </c>
      <c r="BS209" s="139">
        <f>IF(D208=BW209,"1",IF(D208=BW210,"-1",0))</f>
        <v>0</v>
      </c>
      <c r="BT209" s="2" t="str">
        <f>IF(D208=BW209,"DEEP",IF(D208=BW210,"WIDE",""))</f>
        <v/>
      </c>
      <c r="BV209" s="2">
        <v>4</v>
      </c>
      <c r="BW209" s="32" t="s">
        <v>658</v>
      </c>
      <c r="BX209" s="33"/>
      <c r="BY209" s="33"/>
      <c r="BZ209" s="33"/>
      <c r="CA209" s="33"/>
      <c r="CB209" s="33"/>
      <c r="CC209" s="34"/>
    </row>
    <row r="210" spans="1:81" ht="19.95" customHeight="1" thickTop="1">
      <c r="A210" s="254"/>
      <c r="B210" s="28"/>
      <c r="C210" s="28"/>
      <c r="D210" s="663"/>
      <c r="E210" s="664"/>
      <c r="F210" s="664"/>
      <c r="G210" s="664"/>
      <c r="H210" s="664"/>
      <c r="I210" s="664"/>
      <c r="J210" s="664"/>
      <c r="K210" s="665"/>
      <c r="L210" s="28"/>
      <c r="M210" s="28"/>
      <c r="N210" s="255"/>
      <c r="BS210" s="139"/>
      <c r="BW210" s="4" t="s">
        <v>659</v>
      </c>
      <c r="BX210" s="5"/>
      <c r="BY210" s="5"/>
      <c r="BZ210" s="5"/>
      <c r="CA210" s="5"/>
      <c r="CB210" s="5"/>
      <c r="CC210" s="6"/>
    </row>
    <row r="211" spans="1:81" ht="19.95" customHeight="1" thickBot="1">
      <c r="A211" s="254"/>
      <c r="B211" s="28"/>
      <c r="C211" s="28"/>
      <c r="D211" s="666"/>
      <c r="E211" s="667"/>
      <c r="F211" s="667"/>
      <c r="G211" s="667"/>
      <c r="H211" s="667"/>
      <c r="I211" s="667"/>
      <c r="J211" s="667"/>
      <c r="K211" s="668"/>
      <c r="L211" s="28"/>
      <c r="M211" s="28"/>
      <c r="N211" s="255"/>
      <c r="BB211" s="2">
        <f>IF($Q$92=BB$92,BE211,IF($Q$92=BB$93,BF211,IF($Q$92=BB$94,BG211,IF($Q$92=BB$95,BH211,IF($Q$92=BB$96,BI211,IF($Q$92=BB$97,BJ211,IF($Q$92=BB$98,BK211,IF($Q$92=BB$99,BL211,""))))))))</f>
        <v>0</v>
      </c>
      <c r="BQ211" s="2">
        <f>IF(D210="",0,1)</f>
        <v>0</v>
      </c>
      <c r="BS211" s="139">
        <f>IF(D210=BW211,"1",IF(D210=BW212,"-1",0))</f>
        <v>0</v>
      </c>
      <c r="BT211" s="2" t="str">
        <f>IF(D210=BW211,"DEEP",IF(D210=BW212,"WIDE",""))</f>
        <v/>
      </c>
      <c r="BV211" s="2">
        <v>5</v>
      </c>
      <c r="BW211" s="32" t="s">
        <v>656</v>
      </c>
      <c r="BX211" s="33"/>
      <c r="BY211" s="33"/>
      <c r="BZ211" s="33"/>
      <c r="CA211" s="33"/>
      <c r="CB211" s="33"/>
      <c r="CC211" s="34"/>
    </row>
    <row r="212" spans="1:81" ht="19.95" customHeight="1" thickTop="1">
      <c r="A212" s="254"/>
      <c r="B212" s="28"/>
      <c r="C212" s="28"/>
      <c r="D212" s="663"/>
      <c r="E212" s="664"/>
      <c r="F212" s="664"/>
      <c r="G212" s="664"/>
      <c r="H212" s="664"/>
      <c r="I212" s="664"/>
      <c r="J212" s="664"/>
      <c r="K212" s="665"/>
      <c r="L212" s="28"/>
      <c r="M212" s="28"/>
      <c r="N212" s="255"/>
      <c r="BB212" s="2">
        <f>IF($Q$92=BB$92,BE212,IF($Q$92=BB$93,BF212,IF($Q$92=BB$94,BG212,IF($Q$92=BB$95,BH212,IF($Q$92=BB$96,BI212,IF($Q$92=BB$97,BJ212,IF($Q$92=BB$98,BK212,IF($Q$92=BB$99,BL212,""))))))))</f>
        <v>0</v>
      </c>
      <c r="BS212" s="139"/>
      <c r="BW212" s="4" t="s">
        <v>657</v>
      </c>
      <c r="BX212" s="5"/>
      <c r="BY212" s="5"/>
      <c r="BZ212" s="5"/>
      <c r="CA212" s="5"/>
      <c r="CB212" s="5"/>
      <c r="CC212" s="6"/>
    </row>
    <row r="213" spans="1:81" ht="19.95" customHeight="1" thickBot="1">
      <c r="A213" s="254"/>
      <c r="B213" s="28"/>
      <c r="C213" s="28"/>
      <c r="D213" s="666"/>
      <c r="E213" s="667"/>
      <c r="F213" s="667"/>
      <c r="G213" s="667"/>
      <c r="H213" s="667"/>
      <c r="I213" s="667"/>
      <c r="J213" s="667"/>
      <c r="K213" s="668"/>
      <c r="L213" s="28"/>
      <c r="M213" s="28"/>
      <c r="N213" s="255"/>
      <c r="BB213" s="2">
        <f>IF($Q$92=BB$92,BE213,IF($Q$92=BB$93,BF213,IF($Q$92=BB$94,BG213,IF($Q$92=BB$95,BH213,IF($Q$92=BB$96,BI213,IF($Q$92=BB$97,BJ213,IF($Q$92=BB$98,BK213,IF($Q$92=BB$99,BL213,""))))))))</f>
        <v>0</v>
      </c>
      <c r="BQ213" s="2">
        <f>IF(D212="",0,1)</f>
        <v>0</v>
      </c>
      <c r="BS213" s="139">
        <f>IF(D212=BW213,"1",IF(D212=BW214,"-1",0))</f>
        <v>0</v>
      </c>
      <c r="BT213" s="2" t="str">
        <f>IF(D212=BW213,"DEEP",IF(D212=BW214,"WIDE",""))</f>
        <v/>
      </c>
      <c r="BV213" s="2">
        <v>6</v>
      </c>
      <c r="BW213" s="32" t="s">
        <v>660</v>
      </c>
      <c r="BX213" s="33"/>
      <c r="BY213" s="33"/>
      <c r="BZ213" s="33"/>
      <c r="CA213" s="33"/>
      <c r="CB213" s="33"/>
      <c r="CC213" s="34"/>
    </row>
    <row r="214" spans="1:81" ht="19.95" customHeight="1" thickTop="1">
      <c r="A214" s="254"/>
      <c r="B214" s="28"/>
      <c r="C214" s="28"/>
      <c r="D214" s="663"/>
      <c r="E214" s="664"/>
      <c r="F214" s="664"/>
      <c r="G214" s="664"/>
      <c r="H214" s="664"/>
      <c r="I214" s="664"/>
      <c r="J214" s="664"/>
      <c r="K214" s="665"/>
      <c r="L214" s="28"/>
      <c r="M214" s="28"/>
      <c r="N214" s="255"/>
      <c r="BB214" s="2">
        <f t="shared" ref="BB214" si="3">IF($Q$92=BB$92,BE214,IF($Q$92=BB$93,BF214,IF($Q$92=BB$94,BG214,IF($Q$92=BB$95,BH214,IF($Q$92=BB$96,BI214,IF($Q$92=BB$97,BJ214,IF($Q$92=BB$98,BK214,IF($Q$92=BB$99,BL214,""))))))))</f>
        <v>0</v>
      </c>
      <c r="BS214" s="139"/>
      <c r="BW214" s="4" t="s">
        <v>661</v>
      </c>
      <c r="BX214" s="5"/>
      <c r="BY214" s="5"/>
      <c r="BZ214" s="5"/>
      <c r="CA214" s="5"/>
      <c r="CB214" s="5"/>
      <c r="CC214" s="6"/>
    </row>
    <row r="215" spans="1:81" ht="19.95" customHeight="1" thickBot="1">
      <c r="A215" s="254"/>
      <c r="B215" s="28"/>
      <c r="C215" s="28"/>
      <c r="D215" s="666"/>
      <c r="E215" s="667"/>
      <c r="F215" s="667"/>
      <c r="G215" s="667"/>
      <c r="H215" s="667"/>
      <c r="I215" s="667"/>
      <c r="J215" s="667"/>
      <c r="K215" s="668"/>
      <c r="L215" s="28"/>
      <c r="M215" s="28"/>
      <c r="N215" s="255"/>
      <c r="BB215" s="2">
        <f>IF($Q$92=BB$92,BE215,IF($Q$92=BB$93,BF215,IF($Q$92=BB$94,BG215,IF($Q$92=BB$95,BH215,IF($Q$92=BB$96,BI215,IF($Q$92=BB$97,BJ215,IF($Q$92=BB$98,BK215,IF($Q$92=BB$99,BL215,""))))))))</f>
        <v>0</v>
      </c>
      <c r="BQ215" s="2">
        <f>IF(D214="",0,1)</f>
        <v>0</v>
      </c>
      <c r="BS215" s="139">
        <f>IF(D214=BW215,"1",IF(D214=BW216,"-1",0))</f>
        <v>0</v>
      </c>
      <c r="BT215" s="2" t="str">
        <f>IF(D214=BW215,"DEEP",IF(D214=BW216,"WIDE",""))</f>
        <v/>
      </c>
      <c r="BV215" s="2">
        <v>7</v>
      </c>
      <c r="BW215" s="32" t="s">
        <v>662</v>
      </c>
      <c r="BX215" s="33"/>
      <c r="BY215" s="33"/>
      <c r="BZ215" s="33"/>
      <c r="CA215" s="33"/>
      <c r="CB215" s="33"/>
      <c r="CC215" s="34"/>
    </row>
    <row r="216" spans="1:81" ht="19.95" customHeight="1" thickTop="1">
      <c r="A216" s="254"/>
      <c r="B216" s="28"/>
      <c r="C216" s="28"/>
      <c r="D216" s="663"/>
      <c r="E216" s="664"/>
      <c r="F216" s="664"/>
      <c r="G216" s="664"/>
      <c r="H216" s="664"/>
      <c r="I216" s="664"/>
      <c r="J216" s="664"/>
      <c r="K216" s="665"/>
      <c r="L216" s="28"/>
      <c r="M216" s="28"/>
      <c r="N216" s="255"/>
      <c r="BB216" s="2">
        <f>IF($Q$92=BB$92,BE216,IF($Q$92=BB$93,BF216,IF($Q$92=BB$94,BG216,IF($Q$92=BB$95,BH216,IF($Q$92=BB$96,BI216,IF($Q$92=BB$97,BJ216,IF($Q$92=BB$98,BK216,IF($Q$92=BB$99,BL216,""))))))))</f>
        <v>0</v>
      </c>
      <c r="BS216" s="139"/>
      <c r="BW216" s="4" t="s">
        <v>663</v>
      </c>
      <c r="BX216" s="5"/>
      <c r="BY216" s="5"/>
      <c r="BZ216" s="5"/>
      <c r="CA216" s="5"/>
      <c r="CB216" s="5"/>
      <c r="CC216" s="6"/>
    </row>
    <row r="217" spans="1:81" ht="19.95" customHeight="1" thickBot="1">
      <c r="A217" s="254"/>
      <c r="B217" s="28"/>
      <c r="C217" s="28"/>
      <c r="D217" s="666"/>
      <c r="E217" s="667"/>
      <c r="F217" s="667"/>
      <c r="G217" s="667"/>
      <c r="H217" s="667"/>
      <c r="I217" s="667"/>
      <c r="J217" s="667"/>
      <c r="K217" s="668"/>
      <c r="L217" s="28"/>
      <c r="M217" s="28"/>
      <c r="N217" s="255"/>
      <c r="BB217" s="2">
        <f>IF($Q$92=BB$92,BE217,IF($Q$92=BB$93,BF217,IF($Q$92=BB$94,BG217,IF($Q$92=BB$95,BH217,IF($Q$92=BB$96,BI217,IF($Q$92=BB$97,BJ217,IF($Q$92=BB$98,BK217,IF($Q$92=BB$99,BL217,""))))))))</f>
        <v>0</v>
      </c>
      <c r="BQ217" s="2">
        <f>IF(D216="",0,1)</f>
        <v>0</v>
      </c>
      <c r="BS217" s="139">
        <f>IF(D216=BW217,"1",IF(D216=BW218,"-1",0))</f>
        <v>0</v>
      </c>
      <c r="BT217" s="2" t="str">
        <f>IF(D216=BW217,"DEEP",IF(D216=BW218,"WIDE",""))</f>
        <v/>
      </c>
      <c r="BV217" s="2">
        <v>8</v>
      </c>
      <c r="BW217" s="32" t="s">
        <v>664</v>
      </c>
      <c r="BX217" s="33"/>
      <c r="BY217" s="33"/>
      <c r="BZ217" s="33"/>
      <c r="CA217" s="33"/>
      <c r="CB217" s="33"/>
      <c r="CC217" s="34"/>
    </row>
    <row r="218" spans="1:81" ht="19.95" customHeight="1" thickTop="1">
      <c r="A218" s="254"/>
      <c r="B218" s="28"/>
      <c r="C218" s="28"/>
      <c r="D218" s="663"/>
      <c r="E218" s="664"/>
      <c r="F218" s="664"/>
      <c r="G218" s="664"/>
      <c r="H218" s="664"/>
      <c r="I218" s="664"/>
      <c r="J218" s="664"/>
      <c r="K218" s="665"/>
      <c r="L218" s="28"/>
      <c r="M218" s="28"/>
      <c r="N218" s="255"/>
      <c r="BB218" s="2">
        <f t="shared" ref="BB218" si="4">IF($Q$92=BB$92,BE218,IF($Q$92=BB$93,BF218,IF($Q$92=BB$94,BG218,IF($Q$92=BB$95,BH218,IF($Q$92=BB$96,BI218,IF($Q$92=BB$97,BJ218,IF($Q$92=BB$98,BK218,IF($Q$92=BB$99,BL218,""))))))))</f>
        <v>0</v>
      </c>
      <c r="BS218" s="139"/>
      <c r="BW218" s="4" t="s">
        <v>665</v>
      </c>
      <c r="BX218" s="5"/>
      <c r="BY218" s="5"/>
      <c r="BZ218" s="5"/>
      <c r="CA218" s="5"/>
      <c r="CB218" s="5"/>
      <c r="CC218" s="6"/>
    </row>
    <row r="219" spans="1:81" ht="19.95" customHeight="1" thickBot="1">
      <c r="A219" s="254"/>
      <c r="B219" s="28"/>
      <c r="C219" s="28"/>
      <c r="D219" s="666"/>
      <c r="E219" s="667"/>
      <c r="F219" s="667"/>
      <c r="G219" s="667"/>
      <c r="H219" s="667"/>
      <c r="I219" s="667"/>
      <c r="J219" s="667"/>
      <c r="K219" s="668"/>
      <c r="L219" s="28"/>
      <c r="M219" s="28"/>
      <c r="N219" s="255"/>
      <c r="BQ219" s="2">
        <f>IF(D218="",0,1)</f>
        <v>0</v>
      </c>
      <c r="BS219" s="139">
        <f>IF(D218=BW219,"1",IF(D218=BW220,"-1",0))</f>
        <v>0</v>
      </c>
      <c r="BT219" s="2" t="str">
        <f>IF(D218=BW219,"DEEP",IF(D218=BW220,"WIDE",""))</f>
        <v/>
      </c>
      <c r="BV219" s="2">
        <v>9</v>
      </c>
      <c r="BW219" s="32" t="s">
        <v>666</v>
      </c>
      <c r="BX219" s="33"/>
      <c r="BY219" s="33"/>
      <c r="BZ219" s="33"/>
      <c r="CA219" s="33"/>
      <c r="CB219" s="33"/>
      <c r="CC219" s="34"/>
    </row>
    <row r="220" spans="1:81" ht="19.95" customHeight="1" thickTop="1">
      <c r="A220" s="254"/>
      <c r="B220" s="28"/>
      <c r="C220" s="28"/>
      <c r="D220" s="663"/>
      <c r="E220" s="664"/>
      <c r="F220" s="664"/>
      <c r="G220" s="664"/>
      <c r="H220" s="664"/>
      <c r="I220" s="664"/>
      <c r="J220" s="664"/>
      <c r="K220" s="665"/>
      <c r="L220" s="28"/>
      <c r="M220" s="28"/>
      <c r="N220" s="255"/>
      <c r="BS220" s="139"/>
      <c r="BW220" s="4" t="s">
        <v>667</v>
      </c>
      <c r="BX220" s="5"/>
      <c r="BY220" s="5"/>
      <c r="BZ220" s="5"/>
      <c r="CA220" s="5"/>
      <c r="CB220" s="5"/>
      <c r="CC220" s="6"/>
    </row>
    <row r="221" spans="1:81" ht="19.95" customHeight="1" thickBot="1">
      <c r="A221" s="254"/>
      <c r="B221" s="28"/>
      <c r="C221" s="28"/>
      <c r="D221" s="666"/>
      <c r="E221" s="667"/>
      <c r="F221" s="667"/>
      <c r="G221" s="667"/>
      <c r="H221" s="667"/>
      <c r="I221" s="667"/>
      <c r="J221" s="667"/>
      <c r="K221" s="668"/>
      <c r="L221" s="28"/>
      <c r="M221" s="28"/>
      <c r="N221" s="255"/>
      <c r="BQ221" s="2">
        <f>IF(D220="",0,1)</f>
        <v>0</v>
      </c>
      <c r="BS221" s="139">
        <f>IF(D220=BW221,"1",IF(D220=BW222,"-1",0))</f>
        <v>0</v>
      </c>
      <c r="BT221" s="2" t="str">
        <f>IF(D220=BW221,"DEEP",IF(D220=BW222,"WIDE",""))</f>
        <v/>
      </c>
      <c r="BV221" s="2">
        <v>10</v>
      </c>
      <c r="BW221" s="32" t="s">
        <v>669</v>
      </c>
      <c r="BX221" s="33"/>
      <c r="BY221" s="33"/>
      <c r="BZ221" s="33"/>
      <c r="CA221" s="33"/>
      <c r="CB221" s="33"/>
      <c r="CC221" s="34"/>
    </row>
    <row r="222" spans="1:81" ht="14.4" thickTop="1">
      <c r="A222" s="254"/>
      <c r="B222" s="28"/>
      <c r="C222" s="28"/>
      <c r="D222" s="28"/>
      <c r="E222" s="28"/>
      <c r="F222" s="28"/>
      <c r="G222" s="28"/>
      <c r="H222" s="324"/>
      <c r="I222" s="28"/>
      <c r="J222" s="28"/>
      <c r="K222" s="28"/>
      <c r="L222" s="28"/>
      <c r="M222" s="28"/>
      <c r="N222" s="255"/>
      <c r="BW222" s="4" t="s">
        <v>668</v>
      </c>
      <c r="BX222" s="5"/>
      <c r="BY222" s="5"/>
      <c r="BZ222" s="5"/>
      <c r="CA222" s="5"/>
      <c r="CB222" s="5"/>
      <c r="CC222" s="6"/>
    </row>
    <row r="223" spans="1:81">
      <c r="A223" s="254"/>
      <c r="B223" s="28"/>
      <c r="C223" s="431" t="str">
        <f>IF(BQ224&lt;10,BT231,BT228)</f>
        <v>Fill in each of these 10 blank fields above. Then check back here to find your estimated PSYCHOSOCIAL ORIENTATION. We all have one, shaped by our prioritizing needs. Then shaping our political views. What's yours?</v>
      </c>
      <c r="D223" s="431"/>
      <c r="E223" s="431"/>
      <c r="F223" s="431"/>
      <c r="G223" s="431"/>
      <c r="H223" s="431"/>
      <c r="I223" s="431"/>
      <c r="J223" s="431"/>
      <c r="K223" s="431"/>
      <c r="L223" s="431"/>
      <c r="M223" s="28"/>
      <c r="N223" s="255"/>
      <c r="BS223" s="138"/>
      <c r="BW223" s="141" t="s">
        <v>690</v>
      </c>
      <c r="BX223" s="141" t="s">
        <v>691</v>
      </c>
      <c r="BY223" s="141" t="s">
        <v>688</v>
      </c>
      <c r="BZ223" s="141" t="s">
        <v>689</v>
      </c>
      <c r="CA223" s="141" t="s">
        <v>692</v>
      </c>
      <c r="CB223" s="141" t="s">
        <v>687</v>
      </c>
    </row>
    <row r="224" spans="1:81">
      <c r="A224" s="254"/>
      <c r="B224" s="28"/>
      <c r="C224" s="431"/>
      <c r="D224" s="431"/>
      <c r="E224" s="431"/>
      <c r="F224" s="431"/>
      <c r="G224" s="431"/>
      <c r="H224" s="431"/>
      <c r="I224" s="431"/>
      <c r="J224" s="431"/>
      <c r="K224" s="431"/>
      <c r="L224" s="431"/>
      <c r="M224" s="28"/>
      <c r="N224" s="255"/>
      <c r="BQ224" s="2">
        <f>SUM(BQ203:BQ223)</f>
        <v>0</v>
      </c>
      <c r="BS224" s="140">
        <f>BS203+BS205+BS207+BS209+BS211+BS213+BS215+BS217+BS219+BS221</f>
        <v>0</v>
      </c>
      <c r="BT224" s="37" t="str">
        <f>IF(AND(BS224&gt;=BW226,BS224&lt;BW227),BW224,IF(AND(BS224&gt;=BX226,BS224&lt;BX227),BX224,IF(AND(BS224&gt;=BY226,BS224&lt;BY227),BY224,IF(AND(BS224&gt;=BZ226,BS224&lt;BZ227),BZ224,IF(AND(BS224&gt;=CA226,BS224&lt;CA227),CA224,IF(AND(BS224&gt;=CB226,BS224&lt;=CB227),CB224,""))))))</f>
        <v>DEEP-AND-WIDE</v>
      </c>
      <c r="BW224" s="2" t="s">
        <v>675</v>
      </c>
      <c r="BX224" s="2" t="s">
        <v>676</v>
      </c>
      <c r="BY224" s="2" t="s">
        <v>683</v>
      </c>
      <c r="BZ224" s="2" t="s">
        <v>684</v>
      </c>
      <c r="CA224" s="2" t="s">
        <v>677</v>
      </c>
      <c r="CB224" s="2" t="s">
        <v>678</v>
      </c>
    </row>
    <row r="225" spans="1:81">
      <c r="A225" s="254"/>
      <c r="B225" s="28"/>
      <c r="C225" s="431"/>
      <c r="D225" s="431"/>
      <c r="E225" s="431"/>
      <c r="F225" s="431"/>
      <c r="G225" s="431"/>
      <c r="H225" s="431"/>
      <c r="I225" s="431"/>
      <c r="J225" s="431"/>
      <c r="K225" s="431"/>
      <c r="L225" s="431"/>
      <c r="M225" s="28"/>
      <c r="N225" s="255"/>
      <c r="BT225" s="144" t="str">
        <f>IF(BT224=BW224,BW225,IF(BT224=BX224,BX225,IF(BT224=BY224,BY225,IF(BT224=BZ224,BZ225,IF(BT224=CA224,CA225,IF(BT224=CB224,CB225,""))))))</f>
        <v>CENTRIST CONSERVATIVE</v>
      </c>
      <c r="BW225" s="2" t="s">
        <v>685</v>
      </c>
      <c r="BX225" s="2" t="s">
        <v>679</v>
      </c>
      <c r="BY225" s="2" t="s">
        <v>680</v>
      </c>
      <c r="BZ225" s="2" t="s">
        <v>681</v>
      </c>
      <c r="CA225" s="2" t="s">
        <v>682</v>
      </c>
      <c r="CB225" s="2" t="s">
        <v>686</v>
      </c>
    </row>
    <row r="226" spans="1:81">
      <c r="A226" s="254"/>
      <c r="B226" s="28"/>
      <c r="C226" s="431"/>
      <c r="D226" s="431"/>
      <c r="E226" s="431"/>
      <c r="F226" s="431"/>
      <c r="G226" s="431"/>
      <c r="H226" s="431"/>
      <c r="I226" s="431"/>
      <c r="J226" s="431"/>
      <c r="K226" s="431"/>
      <c r="L226" s="431"/>
      <c r="M226" s="28"/>
      <c r="N226" s="255"/>
      <c r="BW226" s="139">
        <v>-10</v>
      </c>
      <c r="BX226" s="139">
        <v>-9</v>
      </c>
      <c r="BY226" s="139">
        <v>-4</v>
      </c>
      <c r="BZ226" s="139">
        <v>0</v>
      </c>
      <c r="CA226" s="139">
        <v>4</v>
      </c>
      <c r="CB226" s="139">
        <v>9</v>
      </c>
      <c r="CC226" s="139"/>
    </row>
    <row r="227" spans="1:81">
      <c r="A227" s="254"/>
      <c r="B227" s="28"/>
      <c r="C227" s="431"/>
      <c r="D227" s="431"/>
      <c r="E227" s="431"/>
      <c r="F227" s="431"/>
      <c r="G227" s="431"/>
      <c r="H227" s="431"/>
      <c r="I227" s="431"/>
      <c r="J227" s="431"/>
      <c r="K227" s="431"/>
      <c r="L227" s="431"/>
      <c r="M227" s="28"/>
      <c r="N227" s="255"/>
      <c r="BW227" s="139">
        <f>BX226</f>
        <v>-9</v>
      </c>
      <c r="BX227" s="139">
        <f t="shared" ref="BX227:CA227" si="5">BY226</f>
        <v>-4</v>
      </c>
      <c r="BY227" s="139">
        <f t="shared" si="5"/>
        <v>0</v>
      </c>
      <c r="BZ227" s="139">
        <f t="shared" si="5"/>
        <v>4</v>
      </c>
      <c r="CA227" s="139">
        <f t="shared" si="5"/>
        <v>9</v>
      </c>
      <c r="CB227" s="139">
        <v>10</v>
      </c>
      <c r="CC227" s="139"/>
    </row>
    <row r="228" spans="1:81">
      <c r="A228" s="254"/>
      <c r="B228" s="684" t="str">
        <f>IF(BQ224&lt;10,BT232,BT229)</f>
        <v>You likely find the most comfort for your publicly affected needs among other like-minded partisans and ideologues. Together, you oppose those of a different political outlook. Because they prioritize a clashing set of needs than yours. Your prioritized needs keep you different from their outlook, not reasoned arguments. But stubborn needs.</v>
      </c>
      <c r="C228" s="684"/>
      <c r="D228" s="684"/>
      <c r="E228" s="684"/>
      <c r="F228" s="684"/>
      <c r="G228" s="684"/>
      <c r="H228" s="684"/>
      <c r="I228" s="684"/>
      <c r="J228" s="684"/>
      <c r="K228" s="684"/>
      <c r="L228" s="684"/>
      <c r="M228" s="684"/>
      <c r="N228" s="255"/>
      <c r="BT228" s="2" t="str">
        <f>CONCATENATE(BW228,BX228,BY228,BZ228,CA228)</f>
        <v xml:space="preserve">Your responses indicate you have a DEEP-AND-WIDE psychosocial orientation. You likely express it best with CENTRIST CONSERVATIVE views. Your political outlook outwardly expresses your inward psychosocial orientation. </v>
      </c>
      <c r="BW228" s="2" t="s">
        <v>693</v>
      </c>
      <c r="BX228" s="2" t="str">
        <f>BT224</f>
        <v>DEEP-AND-WIDE</v>
      </c>
      <c r="BY228" s="139" t="s">
        <v>694</v>
      </c>
      <c r="BZ228" s="139" t="str">
        <f>BT225</f>
        <v>CENTRIST CONSERVATIVE</v>
      </c>
      <c r="CA228" s="139" t="s">
        <v>698</v>
      </c>
      <c r="CB228" s="139"/>
      <c r="CC228" s="139"/>
    </row>
    <row r="229" spans="1:81">
      <c r="A229" s="254"/>
      <c r="B229" s="684"/>
      <c r="C229" s="684"/>
      <c r="D229" s="684"/>
      <c r="E229" s="684"/>
      <c r="F229" s="684"/>
      <c r="G229" s="684"/>
      <c r="H229" s="684"/>
      <c r="I229" s="684"/>
      <c r="J229" s="684"/>
      <c r="K229" s="684"/>
      <c r="L229" s="684"/>
      <c r="M229" s="684"/>
      <c r="N229" s="255"/>
      <c r="BT229" s="2" t="str">
        <f>CONCATENATE(BW229,BX229,BY229)</f>
        <v>You likely find the most comfort for your publicly affected needs among other like-minded CENTRIST CONSERVATIVES. Together, you oppose those of a different political outlook. Because they prioritize a clashing set of needs than yours. Your prioritized needs keep you different from their outlook, not reasoned arguments. But stubborn needs.</v>
      </c>
      <c r="BW229" s="2" t="s">
        <v>695</v>
      </c>
      <c r="BX229" s="2" t="str">
        <f>BT225</f>
        <v>CENTRIST CONSERVATIVE</v>
      </c>
      <c r="BY229" s="2" t="s">
        <v>715</v>
      </c>
    </row>
    <row r="230" spans="1:81">
      <c r="A230" s="254"/>
      <c r="B230" s="684"/>
      <c r="C230" s="684"/>
      <c r="D230" s="684"/>
      <c r="E230" s="684"/>
      <c r="F230" s="684"/>
      <c r="G230" s="684"/>
      <c r="H230" s="684"/>
      <c r="I230" s="684"/>
      <c r="J230" s="684"/>
      <c r="K230" s="684"/>
      <c r="L230" s="684"/>
      <c r="M230" s="684"/>
      <c r="N230" s="255"/>
    </row>
    <row r="231" spans="1:81">
      <c r="A231" s="254"/>
      <c r="B231" s="684"/>
      <c r="C231" s="684"/>
      <c r="D231" s="684"/>
      <c r="E231" s="684"/>
      <c r="F231" s="684"/>
      <c r="G231" s="684"/>
      <c r="H231" s="684"/>
      <c r="I231" s="684"/>
      <c r="J231" s="684"/>
      <c r="K231" s="684"/>
      <c r="L231" s="684"/>
      <c r="M231" s="684"/>
      <c r="N231" s="255"/>
      <c r="BT231" s="2" t="s">
        <v>696</v>
      </c>
    </row>
    <row r="232" spans="1:81">
      <c r="A232" s="254"/>
      <c r="B232" s="684"/>
      <c r="C232" s="684"/>
      <c r="D232" s="684"/>
      <c r="E232" s="684"/>
      <c r="F232" s="684"/>
      <c r="G232" s="684"/>
      <c r="H232" s="684"/>
      <c r="I232" s="684"/>
      <c r="J232" s="684"/>
      <c r="K232" s="684"/>
      <c r="L232" s="684"/>
      <c r="M232" s="684"/>
      <c r="N232" s="255"/>
      <c r="BT232" s="142" t="s">
        <v>697</v>
      </c>
    </row>
    <row r="233" spans="1:81">
      <c r="A233" s="254"/>
      <c r="B233" s="684"/>
      <c r="C233" s="684"/>
      <c r="D233" s="684"/>
      <c r="E233" s="684"/>
      <c r="F233" s="684"/>
      <c r="G233" s="684"/>
      <c r="H233" s="684"/>
      <c r="I233" s="684"/>
      <c r="J233" s="684"/>
      <c r="K233" s="684"/>
      <c r="L233" s="684"/>
      <c r="M233" s="684"/>
      <c r="N233" s="255"/>
    </row>
    <row r="234" spans="1:81">
      <c r="A234" s="254"/>
      <c r="B234" s="684"/>
      <c r="C234" s="684"/>
      <c r="D234" s="684"/>
      <c r="E234" s="684"/>
      <c r="F234" s="684"/>
      <c r="G234" s="684"/>
      <c r="H234" s="684"/>
      <c r="I234" s="684"/>
      <c r="J234" s="684"/>
      <c r="K234" s="684"/>
      <c r="L234" s="684"/>
      <c r="M234" s="684"/>
      <c r="N234" s="255"/>
      <c r="BP234" s="2" t="s">
        <v>43</v>
      </c>
      <c r="BR234" s="2" t="s">
        <v>49</v>
      </c>
    </row>
    <row r="235" spans="1:81">
      <c r="A235" s="256"/>
      <c r="B235" s="257"/>
      <c r="C235" s="257"/>
      <c r="D235" s="257"/>
      <c r="E235" s="257"/>
      <c r="F235" s="257"/>
      <c r="G235" s="257"/>
      <c r="H235" s="325"/>
      <c r="I235" s="257"/>
      <c r="J235" s="257"/>
      <c r="K235" s="257"/>
      <c r="L235" s="257"/>
      <c r="M235" s="257"/>
      <c r="N235" s="258"/>
      <c r="BP235" s="2" t="s">
        <v>44</v>
      </c>
      <c r="BR235" s="2" t="s">
        <v>50</v>
      </c>
    </row>
    <row r="236" spans="1:81" ht="30" customHeight="1">
      <c r="A236" s="272" t="s">
        <v>1148</v>
      </c>
      <c r="B236" s="670" t="s">
        <v>1153</v>
      </c>
      <c r="C236" s="670"/>
      <c r="D236" s="670"/>
      <c r="E236" s="670"/>
      <c r="F236" s="670"/>
      <c r="G236" s="670"/>
      <c r="H236" s="670"/>
      <c r="I236" s="670"/>
      <c r="J236" s="670"/>
      <c r="K236" s="670"/>
      <c r="L236" s="670"/>
      <c r="M236" s="273"/>
      <c r="N236" s="274" t="s">
        <v>1149</v>
      </c>
      <c r="BT236" s="2" t="s">
        <v>699</v>
      </c>
      <c r="BW236" s="2" t="s">
        <v>713</v>
      </c>
    </row>
    <row r="237" spans="1:81">
      <c r="A237" s="275"/>
      <c r="B237" s="29"/>
      <c r="C237" s="29"/>
      <c r="D237" s="29"/>
      <c r="E237" s="29"/>
      <c r="F237" s="29"/>
      <c r="G237" s="29"/>
      <c r="H237" s="320"/>
      <c r="I237" s="29"/>
      <c r="J237" s="29"/>
      <c r="K237" s="29"/>
      <c r="L237" s="29"/>
      <c r="M237" s="29"/>
      <c r="N237" s="276"/>
      <c r="BT237" s="2" t="s">
        <v>700</v>
      </c>
    </row>
    <row r="238" spans="1:81" ht="14.4" customHeight="1">
      <c r="A238" s="275"/>
      <c r="B238" s="29"/>
      <c r="C238" s="29"/>
      <c r="D238" s="29"/>
      <c r="E238" s="29"/>
      <c r="F238" s="29"/>
      <c r="G238" s="29"/>
      <c r="H238" s="320"/>
      <c r="I238" s="29"/>
      <c r="J238" s="29"/>
      <c r="K238" s="29"/>
      <c r="L238" s="29"/>
      <c r="M238" s="29"/>
      <c r="N238" s="276"/>
      <c r="BT238" s="2" t="s">
        <v>701</v>
      </c>
    </row>
    <row r="239" spans="1:81">
      <c r="A239" s="275"/>
      <c r="B239" s="29"/>
      <c r="C239" s="29"/>
      <c r="D239" s="29"/>
      <c r="E239" s="29"/>
      <c r="F239" s="29"/>
      <c r="G239" s="29"/>
      <c r="H239" s="320"/>
      <c r="I239" s="29"/>
      <c r="J239" s="29"/>
      <c r="K239" s="29"/>
      <c r="L239" s="29"/>
      <c r="M239" s="29"/>
      <c r="N239" s="276"/>
      <c r="BT239" s="2" t="s">
        <v>702</v>
      </c>
    </row>
    <row r="240" spans="1:81">
      <c r="A240" s="275"/>
      <c r="B240" s="29"/>
      <c r="C240" s="29"/>
      <c r="D240" s="29"/>
      <c r="E240" s="29"/>
      <c r="F240" s="29"/>
      <c r="G240" s="29"/>
      <c r="H240" s="320"/>
      <c r="I240" s="29"/>
      <c r="J240" s="29"/>
      <c r="K240" s="29"/>
      <c r="L240" s="29"/>
      <c r="M240" s="29"/>
      <c r="N240" s="276"/>
      <c r="BT240" s="2" t="s">
        <v>703</v>
      </c>
    </row>
    <row r="241" spans="1:78" ht="15.6" customHeight="1">
      <c r="A241" s="275"/>
      <c r="B241" s="669" t="s">
        <v>744</v>
      </c>
      <c r="C241" s="669"/>
      <c r="D241" s="669"/>
      <c r="E241" s="669"/>
      <c r="F241" s="669"/>
      <c r="G241" s="669"/>
      <c r="H241" s="669"/>
      <c r="I241" s="669"/>
      <c r="J241" s="669"/>
      <c r="K241" s="669"/>
      <c r="L241" s="669"/>
      <c r="M241" s="669"/>
      <c r="N241" s="276"/>
    </row>
    <row r="242" spans="1:78" ht="19.95" customHeight="1">
      <c r="A242" s="275"/>
      <c r="B242" s="669"/>
      <c r="C242" s="669"/>
      <c r="D242" s="669"/>
      <c r="E242" s="669"/>
      <c r="F242" s="669"/>
      <c r="G242" s="669"/>
      <c r="H242" s="669"/>
      <c r="I242" s="669"/>
      <c r="J242" s="669"/>
      <c r="K242" s="669"/>
      <c r="L242" s="669"/>
      <c r="M242" s="669"/>
      <c r="N242" s="276"/>
      <c r="BT242" s="2" t="str">
        <f>CONCATENATE(BW242,BX242,BY242,BZ242)</f>
        <v>MERIT ENTRY - "We can offer amnesty to children born to illegal migrant parents after they show merit."</v>
      </c>
      <c r="BV242" s="47" t="s">
        <v>3</v>
      </c>
      <c r="BW242" s="2" t="str">
        <f>IF($BT$224=BV$224,BE$167,IF($BT$224=BW$224,BE$168,IF($BT$224=BX$224,BE$169,IF($BT$224=BY$224,BE$170,IF($BT$224=BZ$224,BE$172,IF($BT$224=CA$224,BE$173,""))))))</f>
        <v>MERIT ENTRY</v>
      </c>
      <c r="BX242" s="47" t="s">
        <v>724</v>
      </c>
      <c r="BY242" s="2" t="str">
        <f>IF($BT$224=BW$224,BE$175,IF($BT$224=BX$224,BE$176,IF($BT$224=BY$224,BE$177,IF($BT$224=BZ$224,BE$178,IF($BT$224=CA$224,BE$179,IF($BT$224=CB$224,BE$180,""))))))</f>
        <v>We can offer amnesty to children born to illegal migrant parents after they show merit</v>
      </c>
      <c r="BZ242" s="2" t="s">
        <v>723</v>
      </c>
    </row>
    <row r="243" spans="1:78" ht="19.95" customHeight="1" thickBot="1">
      <c r="A243" s="275"/>
      <c r="B243" s="669"/>
      <c r="C243" s="669"/>
      <c r="D243" s="669"/>
      <c r="E243" s="669"/>
      <c r="F243" s="669"/>
      <c r="G243" s="669"/>
      <c r="H243" s="669"/>
      <c r="I243" s="669"/>
      <c r="J243" s="669"/>
      <c r="K243" s="669"/>
      <c r="L243" s="669"/>
      <c r="M243" s="669"/>
      <c r="N243" s="276"/>
      <c r="BU243" s="2">
        <f>IF($H244=$BT$236,BW$269,IF($H244=$BT$237,BX$269,IF($H244=$BT$238,BY$269,IF($H244=$BT$239,BZ$269,IF($H$1=$BT$240,CA$269,0)))))</f>
        <v>0</v>
      </c>
    </row>
    <row r="244" spans="1:78" ht="19.95" customHeight="1" thickBot="1">
      <c r="A244" s="275"/>
      <c r="B244" s="143" t="s">
        <v>704</v>
      </c>
      <c r="C244" s="29"/>
      <c r="D244" s="29"/>
      <c r="E244" s="29"/>
      <c r="F244" s="29"/>
      <c r="G244" s="29"/>
      <c r="H244" s="697"/>
      <c r="I244" s="698"/>
      <c r="J244" s="698"/>
      <c r="K244" s="698"/>
      <c r="L244" s="698"/>
      <c r="M244" s="699"/>
      <c r="N244" s="276"/>
    </row>
    <row r="245" spans="1:78" ht="19.95" customHeight="1">
      <c r="A245" s="275"/>
      <c r="B245" s="691" t="str">
        <f>IF($BQ$224&lt;10,$BW$236,BT242)</f>
        <v>COMPLETE THE ITEMS ABOVE TO SEE RESULTS HERE.</v>
      </c>
      <c r="C245" s="691"/>
      <c r="D245" s="691"/>
      <c r="E245" s="691"/>
      <c r="F245" s="691"/>
      <c r="G245" s="691"/>
      <c r="H245" s="691"/>
      <c r="I245" s="691"/>
      <c r="J245" s="691"/>
      <c r="K245" s="691"/>
      <c r="L245" s="691"/>
      <c r="M245" s="691"/>
      <c r="N245" s="276"/>
      <c r="BT245" s="2" t="str">
        <f t="shared" ref="BT245" si="6">CONCATENATE(BW245,BX245,BY245,BZ245)</f>
        <v>LEFTIST  ALARMIST HOAX - "We admit it is possible human activity contributes to some climate change, but trust nature to correct it."</v>
      </c>
      <c r="BV245" s="47" t="s">
        <v>3</v>
      </c>
      <c r="BW245" s="2" t="str">
        <f>IF($BT$224=BV$224,BF$167,IF($BT$224=BW$224,BF$168,IF($BT$224=BX$224,BF$169,IF($BT$224=BY$224,BF$170,IF($BT$224=BZ$224,BF$172,IF($BT$224=CA$224,BF$173,""))))))</f>
        <v>LEFTIST  ALARMIST HOAX</v>
      </c>
      <c r="BX245" s="47" t="s">
        <v>724</v>
      </c>
      <c r="BY245" s="2" t="str">
        <f>IF($BT$224=BW$224,BF$175,IF($BT$224=BX$224,BF$176,IF($BT$224=BY$224,BF$177,IF($BT$224=BZ$224,BF$178,IF($BT$224=CA$224,BF$179,IF($BT$224=CB$224,BF$180,""))))))</f>
        <v>We admit it is possible human activity contributes to some climate change, but trust nature to correct it</v>
      </c>
      <c r="BZ245" s="2" t="s">
        <v>723</v>
      </c>
    </row>
    <row r="246" spans="1:78" ht="19.95" customHeight="1" thickBot="1">
      <c r="A246" s="275"/>
      <c r="B246" s="691"/>
      <c r="C246" s="691"/>
      <c r="D246" s="691"/>
      <c r="E246" s="691"/>
      <c r="F246" s="691"/>
      <c r="G246" s="691"/>
      <c r="H246" s="691"/>
      <c r="I246" s="691"/>
      <c r="J246" s="691"/>
      <c r="K246" s="691"/>
      <c r="L246" s="691"/>
      <c r="M246" s="691"/>
      <c r="N246" s="276"/>
      <c r="BU246" s="2">
        <f>IF($H247=$BT$236,BW$269,IF($H247=$BT$237,BX$269,IF($H247=$BT$238,BY$269,IF($H247=$BT$239,BZ$269,IF($H$1=$BT$240,CA$269,0)))))</f>
        <v>0</v>
      </c>
    </row>
    <row r="247" spans="1:78" ht="19.95" customHeight="1" thickBot="1">
      <c r="A247" s="275"/>
      <c r="B247" s="143" t="s">
        <v>707</v>
      </c>
      <c r="C247" s="145"/>
      <c r="D247" s="145"/>
      <c r="E247" s="145"/>
      <c r="F247" s="145"/>
      <c r="G247" s="145"/>
      <c r="H247" s="697"/>
      <c r="I247" s="698"/>
      <c r="J247" s="698"/>
      <c r="K247" s="698"/>
      <c r="L247" s="698"/>
      <c r="M247" s="699"/>
      <c r="N247" s="276"/>
    </row>
    <row r="248" spans="1:78" ht="19.95" customHeight="1">
      <c r="A248" s="275"/>
      <c r="B248" s="691" t="str">
        <f>IF($BQ$224&lt;10,$BW$236,BT245)</f>
        <v>COMPLETE THE ITEMS ABOVE TO SEE RESULTS HERE.</v>
      </c>
      <c r="C248" s="691"/>
      <c r="D248" s="691"/>
      <c r="E248" s="691"/>
      <c r="F248" s="691"/>
      <c r="G248" s="691"/>
      <c r="H248" s="691"/>
      <c r="I248" s="691"/>
      <c r="J248" s="691"/>
      <c r="K248" s="691"/>
      <c r="L248" s="691"/>
      <c r="M248" s="691"/>
      <c r="N248" s="276"/>
      <c r="BT248" s="2" t="str">
        <f t="shared" ref="BT248" si="7">CONCATENATE(BW248,BX248,BY248,BZ248)</f>
        <v>UNRESTRICTED  GUN RIGHTS - "We need to protect gun rights by dealing with the few individuals most irresponsible with guns."</v>
      </c>
      <c r="BV248" s="47" t="s">
        <v>3</v>
      </c>
      <c r="BW248" s="2" t="str">
        <f>IF($BT$224=BV$224,BG$167,IF($BT$224=BW$224,BG$168,IF($BT$224=BX$224,BG$169,IF($BT$224=BY$224,BG$170,IF($BT$224=BZ$224,BG$172,IF($BT$224=CA$224,BG$173,""))))))</f>
        <v>UNRESTRICTED  GUN RIGHTS</v>
      </c>
      <c r="BX248" s="47" t="s">
        <v>724</v>
      </c>
      <c r="BY248" s="2" t="str">
        <f>IF($BT$224=BW$224,BG$175,IF($BT$224=BX$224,BG$176,IF($BT$224=BY$224,BG$177,IF($BT$224=BZ$224,BG$178,IF($BT$224=CA$224,BG$179,IF($BT$224=CB$224,BG$180,""))))))</f>
        <v>We need to protect gun rights by dealing with the few individuals most irresponsible with guns</v>
      </c>
      <c r="BZ248" s="2" t="s">
        <v>723</v>
      </c>
    </row>
    <row r="249" spans="1:78" ht="19.95" customHeight="1" thickBot="1">
      <c r="A249" s="275"/>
      <c r="B249" s="691"/>
      <c r="C249" s="691"/>
      <c r="D249" s="691"/>
      <c r="E249" s="691"/>
      <c r="F249" s="691"/>
      <c r="G249" s="691"/>
      <c r="H249" s="691"/>
      <c r="I249" s="691"/>
      <c r="J249" s="691"/>
      <c r="K249" s="691"/>
      <c r="L249" s="691"/>
      <c r="M249" s="691"/>
      <c r="N249" s="276"/>
      <c r="BU249" s="2">
        <f>IF($H250=$BT$236,BW$269,IF($H250=$BT$237,BX$269,IF($H250=$BT$238,BY$269,IF($H250=$BT$239,BZ$269,IF($H$1=$BT$240,CA$269,0)))))</f>
        <v>0</v>
      </c>
    </row>
    <row r="250" spans="1:78" ht="19.95" customHeight="1" thickBot="1">
      <c r="A250" s="275"/>
      <c r="B250" s="143" t="s">
        <v>712</v>
      </c>
      <c r="C250" s="145"/>
      <c r="D250" s="145"/>
      <c r="E250" s="145"/>
      <c r="F250" s="145"/>
      <c r="G250" s="145"/>
      <c r="H250" s="697"/>
      <c r="I250" s="698"/>
      <c r="J250" s="698"/>
      <c r="K250" s="698"/>
      <c r="L250" s="698"/>
      <c r="M250" s="699"/>
      <c r="N250" s="276"/>
    </row>
    <row r="251" spans="1:78" ht="19.95" customHeight="1">
      <c r="A251" s="275"/>
      <c r="B251" s="691" t="str">
        <f>IF($BQ$224&lt;10,$BW$236,BT248)</f>
        <v>COMPLETE THE ITEMS ABOVE TO SEE RESULTS HERE.</v>
      </c>
      <c r="C251" s="691"/>
      <c r="D251" s="691"/>
      <c r="E251" s="691"/>
      <c r="F251" s="691"/>
      <c r="G251" s="691"/>
      <c r="H251" s="691"/>
      <c r="I251" s="691"/>
      <c r="J251" s="691"/>
      <c r="K251" s="691"/>
      <c r="L251" s="691"/>
      <c r="M251" s="691"/>
      <c r="N251" s="276"/>
      <c r="BT251" s="2" t="str">
        <f t="shared" ref="BT251" si="8">CONCATENATE(BW251,BX251,BY251,BZ251)</f>
        <v>ONLY IF LIFE OF MOTHER AT RISK - "We need to protect the unborn by allowing only rare exceptions like in cases of rape and incest."</v>
      </c>
      <c r="BV251" s="47" t="s">
        <v>3</v>
      </c>
      <c r="BW251" s="2" t="str">
        <f>IF($BT$224=BV$224,APE$167,IF($BT$224=BW$224,BH$168,IF($BT$224=BX$224,BH$169,IF($BT$224=BY$224,BH$170,IF($BT$224=BZ$224,BH$172,IF($BT$224=CA$224,BH$173,""))))))</f>
        <v>ONLY IF LIFE OF MOTHER AT RISK</v>
      </c>
      <c r="BX251" s="47" t="s">
        <v>724</v>
      </c>
      <c r="BY251" s="2" t="str">
        <f>IF($BT$224=BW$224,BH$175,IF($BT$224=BX$224,BH$176,IF($BT$224=BY$224,BH$177,IF($BT$224=BZ$224,BH$178,IF($BT$224=CA$224,BH$179,IF($BT$224=CB$224,BH$180,""))))))</f>
        <v>We need to protect the unborn by allowing only rare exceptions like in cases of rape and incest</v>
      </c>
      <c r="BZ251" s="2" t="s">
        <v>723</v>
      </c>
    </row>
    <row r="252" spans="1:78" ht="19.95" customHeight="1" thickBot="1">
      <c r="A252" s="275"/>
      <c r="B252" s="691"/>
      <c r="C252" s="691"/>
      <c r="D252" s="691"/>
      <c r="E252" s="691"/>
      <c r="F252" s="691"/>
      <c r="G252" s="691"/>
      <c r="H252" s="691"/>
      <c r="I252" s="691"/>
      <c r="J252" s="691"/>
      <c r="K252" s="691"/>
      <c r="L252" s="691"/>
      <c r="M252" s="691"/>
      <c r="N252" s="276"/>
      <c r="BU252" s="2">
        <f>IF($H253=$BT$236,BW$269,IF($H253=$BT$237,BX$269,IF($H253=$BT$238,BY$269,IF($H253=$BT$239,BZ$269,IF($H$1=$BT$240,CA$269,0)))))</f>
        <v>0</v>
      </c>
    </row>
    <row r="253" spans="1:78" ht="19.95" customHeight="1" thickBot="1">
      <c r="A253" s="275"/>
      <c r="B253" s="143" t="s">
        <v>711</v>
      </c>
      <c r="C253" s="145"/>
      <c r="D253" s="145"/>
      <c r="E253" s="145"/>
      <c r="F253" s="145"/>
      <c r="G253" s="145"/>
      <c r="H253" s="697"/>
      <c r="I253" s="698"/>
      <c r="J253" s="698"/>
      <c r="K253" s="698"/>
      <c r="L253" s="698"/>
      <c r="M253" s="699"/>
      <c r="N253" s="276"/>
    </row>
    <row r="254" spans="1:78" ht="19.95" customHeight="1">
      <c r="A254" s="275"/>
      <c r="B254" s="691" t="str">
        <f>IF($BQ$224&lt;10,$BW$236,BT251)</f>
        <v>COMPLETE THE ITEMS ABOVE TO SEE RESULTS HERE.</v>
      </c>
      <c r="C254" s="691"/>
      <c r="D254" s="691"/>
      <c r="E254" s="691"/>
      <c r="F254" s="691"/>
      <c r="G254" s="691"/>
      <c r="H254" s="691"/>
      <c r="I254" s="691"/>
      <c r="J254" s="691"/>
      <c r="K254" s="691"/>
      <c r="L254" s="691"/>
      <c r="M254" s="691"/>
      <c r="N254" s="276"/>
      <c r="BT254" s="2" t="str">
        <f t="shared" ref="BT254" si="9">CONCATENATE(BW254,BX254,BY254,BZ254)</f>
        <v>PRIVATE INSURANCE - "We need to replace Obama-Care with a national or state level health exchange providing better choices."</v>
      </c>
      <c r="BV254" s="47" t="s">
        <v>3</v>
      </c>
      <c r="BW254" s="2" t="str">
        <f>IF($BT$224=BV$224,BI$167,IF($BT$224=BW$224,BI$168,IF($BT$224=BX$224,BI$169,IF($BT$224=BY$224,BI$170,IF($BT$224=BZ$224,BI$172,IF($BT$224=CA$224,BI$173,""))))))</f>
        <v>PRIVATE INSURANCE</v>
      </c>
      <c r="BX254" s="47" t="s">
        <v>724</v>
      </c>
      <c r="BY254" s="2" t="str">
        <f>IF($BT$224=BW$224,BI$175,IF($BT$224=BX$224,BI$176,IF($BT$224=BY$224,BI$177,IF($BT$224=BZ$224,BI$178,IF($BT$224=CA$224,BI$179,IF($BT$224=CB$224,BI$180,""))))))</f>
        <v>We need to replace Obama-Care with a national or state level health exchange providing better choices</v>
      </c>
      <c r="BZ254" s="2" t="s">
        <v>723</v>
      </c>
    </row>
    <row r="255" spans="1:78" ht="19.95" customHeight="1" thickBot="1">
      <c r="A255" s="275"/>
      <c r="B255" s="691"/>
      <c r="C255" s="691"/>
      <c r="D255" s="691"/>
      <c r="E255" s="691"/>
      <c r="F255" s="691"/>
      <c r="G255" s="691"/>
      <c r="H255" s="691"/>
      <c r="I255" s="691"/>
      <c r="J255" s="691"/>
      <c r="K255" s="691"/>
      <c r="L255" s="691"/>
      <c r="M255" s="691"/>
      <c r="N255" s="276"/>
      <c r="BU255" s="2">
        <f>IF($H256=$BT$236,BW$269,IF($H256=$BT$237,BX$269,IF($H256=$BT$238,BY$269,IF($H256=$BT$239,BZ$269,IF($H$1=$BT$240,CA$269,0)))))</f>
        <v>0</v>
      </c>
    </row>
    <row r="256" spans="1:78" ht="19.95" customHeight="1" thickBot="1">
      <c r="A256" s="275"/>
      <c r="B256" s="143" t="s">
        <v>710</v>
      </c>
      <c r="C256" s="145"/>
      <c r="D256" s="145"/>
      <c r="E256" s="145"/>
      <c r="F256" s="145"/>
      <c r="G256" s="145"/>
      <c r="H256" s="697"/>
      <c r="I256" s="698"/>
      <c r="J256" s="698"/>
      <c r="K256" s="698"/>
      <c r="L256" s="698"/>
      <c r="M256" s="699"/>
      <c r="N256" s="276"/>
    </row>
    <row r="257" spans="1:79" ht="19.95" customHeight="1">
      <c r="A257" s="275"/>
      <c r="B257" s="691" t="str">
        <f>IF($BQ$224&lt;10,$BW$236,BT254)</f>
        <v>COMPLETE THE ITEMS ABOVE TO SEE RESULTS HERE.</v>
      </c>
      <c r="C257" s="691"/>
      <c r="D257" s="691"/>
      <c r="E257" s="691"/>
      <c r="F257" s="691"/>
      <c r="G257" s="691"/>
      <c r="H257" s="691"/>
      <c r="I257" s="691"/>
      <c r="J257" s="691"/>
      <c r="K257" s="691"/>
      <c r="L257" s="691"/>
      <c r="M257" s="691"/>
      <c r="N257" s="276"/>
      <c r="BT257" s="2" t="str">
        <f t="shared" ref="BT257" si="10">CONCATENATE(BW257,BX257,BY257,BZ257)</f>
        <v>MAKE AMERICA SAFE AGAIN - "We need to keep our communities safe by enabling individuals released from custody to better succeed."</v>
      </c>
      <c r="BV257" s="47" t="s">
        <v>3</v>
      </c>
      <c r="BW257" s="2" t="str">
        <f>IF($BT$224=BV$224,BJ$167,IF($BT$224=BW$224,BJ$168,IF($BT$224=BX$224,BJ$169,IF($BT$224=BY$224,BJ$170,IF($BT$224=BZ$224,BJ$172,IF($BT$224=CA$224,BJ$173,""))))))</f>
        <v>MAKE AMERICA SAFE AGAIN</v>
      </c>
      <c r="BX257" s="47" t="s">
        <v>724</v>
      </c>
      <c r="BY257" s="2" t="str">
        <f>IF($BT$224=BW$224,BJ$175,IF($BT$224=BX$224,BJ$176,IF($BT$224=BY$224,BJ$177,IF($BT$224=BZ$224,BJ$178,IF($BT$224=CA$224,BJ$179,IF($BT$224=CB$224,BJ$180,""))))))</f>
        <v>We need to keep our communities safe by enabling individuals released from custody to better succeed</v>
      </c>
      <c r="BZ257" s="2" t="s">
        <v>723</v>
      </c>
    </row>
    <row r="258" spans="1:79" ht="19.95" customHeight="1" thickBot="1">
      <c r="A258" s="275"/>
      <c r="B258" s="691"/>
      <c r="C258" s="691"/>
      <c r="D258" s="691"/>
      <c r="E258" s="691"/>
      <c r="F258" s="691"/>
      <c r="G258" s="691"/>
      <c r="H258" s="691"/>
      <c r="I258" s="691"/>
      <c r="J258" s="691"/>
      <c r="K258" s="691"/>
      <c r="L258" s="691"/>
      <c r="M258" s="691"/>
      <c r="N258" s="276"/>
      <c r="BU258" s="2">
        <f>IF($H259=$BT$236,BW$269,IF($H259=$BT$237,BX$269,IF($H259=$BT$238,BY$269,IF($H259=$BT$239,BZ$269,IF($H$1=$BT$240,CA$269,0)))))</f>
        <v>0</v>
      </c>
    </row>
    <row r="259" spans="1:79" ht="19.95" customHeight="1" thickBot="1">
      <c r="A259" s="275"/>
      <c r="B259" s="143" t="s">
        <v>705</v>
      </c>
      <c r="C259" s="145"/>
      <c r="D259" s="145"/>
      <c r="E259" s="145"/>
      <c r="F259" s="145"/>
      <c r="G259" s="145"/>
      <c r="H259" s="697"/>
      <c r="I259" s="698"/>
      <c r="J259" s="698"/>
      <c r="K259" s="698"/>
      <c r="L259" s="698"/>
      <c r="M259" s="699"/>
      <c r="N259" s="276"/>
    </row>
    <row r="260" spans="1:79" ht="19.95" customHeight="1">
      <c r="A260" s="275"/>
      <c r="B260" s="691" t="str">
        <f>IF($BQ$224&lt;10,$BW$236,BT257)</f>
        <v>COMPLETE THE ITEMS ABOVE TO SEE RESULTS HERE.</v>
      </c>
      <c r="C260" s="691"/>
      <c r="D260" s="691"/>
      <c r="E260" s="691"/>
      <c r="F260" s="691"/>
      <c r="G260" s="691"/>
      <c r="H260" s="691"/>
      <c r="I260" s="691"/>
      <c r="J260" s="691"/>
      <c r="K260" s="691"/>
      <c r="L260" s="691"/>
      <c r="M260" s="691"/>
      <c r="N260" s="276"/>
      <c r="BT260" s="2" t="str">
        <f t="shared" ref="BT260" si="11">CONCATENATE(BW260,BX260,BY260,BZ260)</f>
        <v>LAISSEZ FAIRE MARKET - "We need a free market to produce the goods and services we all need, with minimal state regulation to keep markets fair for all."</v>
      </c>
      <c r="BV260" s="47" t="s">
        <v>3</v>
      </c>
      <c r="BW260" s="2" t="str">
        <f>IF($BT$224=BV$224,ASE$167,IF($BT$224=BW$224,BK$168,IF($BT$224=BX$224,BK$169,IF($BT$224=BY$224,BK$170,IF($BT$224=BZ$224,BK$172,IF($BT$224=CA$224,BK$173,""))))))</f>
        <v>LAISSEZ FAIRE MARKET</v>
      </c>
      <c r="BX260" s="47" t="s">
        <v>724</v>
      </c>
      <c r="BY260" s="2" t="str">
        <f>IF($BT$224=BW$224,BK$175,IF($BT$224=BX$224,BK$176,IF($BT$224=BY$224,BK$177,IF($BT$224=BZ$224,BK$178,IF($BT$224=CA$224,BK$179,IF($BT$224=CB$224,BK$180,""))))))</f>
        <v>We need a free market to produce the goods and services we all need, with minimal state regulation to keep markets fair for all</v>
      </c>
      <c r="BZ260" s="2" t="s">
        <v>723</v>
      </c>
    </row>
    <row r="261" spans="1:79" ht="19.95" customHeight="1" thickBot="1">
      <c r="A261" s="275"/>
      <c r="B261" s="691"/>
      <c r="C261" s="691"/>
      <c r="D261" s="691"/>
      <c r="E261" s="691"/>
      <c r="F261" s="691"/>
      <c r="G261" s="691"/>
      <c r="H261" s="691"/>
      <c r="I261" s="691"/>
      <c r="J261" s="691"/>
      <c r="K261" s="691"/>
      <c r="L261" s="691"/>
      <c r="M261" s="691"/>
      <c r="N261" s="276"/>
      <c r="BU261" s="2">
        <f>IF($H262=$BT$236,BW$269,IF($H262=$BT$237,BX$269,IF($H262=$BT$238,BY$269,IF($H262=$BT$239,BZ$269,IF($H$1=$BT$240,CA$269,0)))))</f>
        <v>0</v>
      </c>
    </row>
    <row r="262" spans="1:79" ht="19.95" customHeight="1" thickBot="1">
      <c r="A262" s="275"/>
      <c r="B262" s="143" t="s">
        <v>709</v>
      </c>
      <c r="C262" s="145"/>
      <c r="D262" s="145"/>
      <c r="E262" s="145"/>
      <c r="F262" s="145"/>
      <c r="G262" s="145"/>
      <c r="H262" s="697"/>
      <c r="I262" s="698"/>
      <c r="J262" s="698"/>
      <c r="K262" s="698"/>
      <c r="L262" s="698"/>
      <c r="M262" s="699"/>
      <c r="N262" s="276"/>
    </row>
    <row r="263" spans="1:79" ht="19.95" customHeight="1">
      <c r="A263" s="275"/>
      <c r="B263" s="691" t="str">
        <f>IF($BQ$224&lt;10,$BW$236,BT260)</f>
        <v>COMPLETE THE ITEMS ABOVE TO SEE RESULTS HERE.</v>
      </c>
      <c r="C263" s="691"/>
      <c r="D263" s="691"/>
      <c r="E263" s="691"/>
      <c r="F263" s="691"/>
      <c r="G263" s="691"/>
      <c r="H263" s="691"/>
      <c r="I263" s="691"/>
      <c r="J263" s="691"/>
      <c r="K263" s="691"/>
      <c r="L263" s="691"/>
      <c r="M263" s="691"/>
      <c r="N263" s="276"/>
      <c r="BT263" s="2" t="str">
        <f t="shared" ref="BT263" si="12">CONCATENATE(BW263,BX263,BY263,BZ263)</f>
        <v>PERSONAL YET RARE - "We need to celebrate the vast improvements in racial relationships and focus less on a past we cannot change."</v>
      </c>
      <c r="BV263" s="47" t="s">
        <v>3</v>
      </c>
      <c r="BW263" s="2" t="str">
        <f>IF($BT$224=BV$224,BL$167,IF($BT$224=BW$224,BL$168,IF($BT$224=BX$224,BL$169,IF($BT$224=BY$224,BL$170,IF($BT$224=BZ$224,BL$172,IF($BT$224=CA$224,BL$173,""))))))</f>
        <v>PERSONAL YET RARE</v>
      </c>
      <c r="BX263" s="47" t="s">
        <v>724</v>
      </c>
      <c r="BY263" s="2" t="str">
        <f>IF($BT$224=BW$224,BL$175,IF($BT$224=BX$224,BL$176,IF($BT$224=BY$224,BL$177,IF($BT$224=BZ$224,BL$178,IF($BT$224=CA$224,BL$179,IF($BT$224=CB$224,BL$180,""))))))</f>
        <v>We need to celebrate the vast improvements in racial relationships and focus less on a past we cannot change</v>
      </c>
      <c r="BZ263" s="2" t="s">
        <v>723</v>
      </c>
    </row>
    <row r="264" spans="1:79" ht="19.95" customHeight="1" thickBot="1">
      <c r="A264" s="275"/>
      <c r="B264" s="691"/>
      <c r="C264" s="691"/>
      <c r="D264" s="691"/>
      <c r="E264" s="691"/>
      <c r="F264" s="691"/>
      <c r="G264" s="691"/>
      <c r="H264" s="691"/>
      <c r="I264" s="691"/>
      <c r="J264" s="691"/>
      <c r="K264" s="691"/>
      <c r="L264" s="691"/>
      <c r="M264" s="691"/>
      <c r="N264" s="276"/>
      <c r="BU264" s="2">
        <f>IF($H265=$BT$236,BW$269,IF($H265=$BT$237,BX$269,IF($H265=$BT$238,BY$269,IF($H265=$BT$239,BZ$269,IF($H$1=$BT$240,CA$269,0)))))</f>
        <v>0</v>
      </c>
    </row>
    <row r="265" spans="1:79" ht="19.95" customHeight="1" thickBot="1">
      <c r="A265" s="275"/>
      <c r="B265" s="143" t="s">
        <v>708</v>
      </c>
      <c r="C265" s="145"/>
      <c r="D265" s="145"/>
      <c r="E265" s="145"/>
      <c r="F265" s="145"/>
      <c r="G265" s="145"/>
      <c r="H265" s="697"/>
      <c r="I265" s="698"/>
      <c r="J265" s="698"/>
      <c r="K265" s="698"/>
      <c r="L265" s="698"/>
      <c r="M265" s="699"/>
      <c r="N265" s="276"/>
    </row>
    <row r="266" spans="1:79" ht="19.95" customHeight="1">
      <c r="A266" s="275"/>
      <c r="B266" s="691" t="str">
        <f>IF($BQ$224&lt;10,$BW$236,BT263)</f>
        <v>COMPLETE THE ITEMS ABOVE TO SEE RESULTS HERE.</v>
      </c>
      <c r="C266" s="691"/>
      <c r="D266" s="691"/>
      <c r="E266" s="691"/>
      <c r="F266" s="691"/>
      <c r="G266" s="691"/>
      <c r="H266" s="691"/>
      <c r="I266" s="691"/>
      <c r="J266" s="691"/>
      <c r="K266" s="691"/>
      <c r="L266" s="691"/>
      <c r="M266" s="691"/>
      <c r="N266" s="276"/>
      <c r="BT266" s="2" t="str">
        <f>CONCATENATE(BW266,BX266,BY266)</f>
        <v xml:space="preserve">You show insignificant correlation between your estimated psychosocial orientation and political views. </v>
      </c>
      <c r="BV266" s="47"/>
      <c r="BW266" s="2" t="s">
        <v>722</v>
      </c>
      <c r="BX266" s="2" t="str">
        <f>IF(AND(BU268&gt;=CA270,BU268&lt;CA269),CA268,IF(AND(BU268&gt;=BZ270,BU268&lt;BZ269),BZ268,IF(AND(BU268&gt;=BY270,BU268&lt;BY269),BY268,IF(AND(BU268&gt;=BX270,BU268&lt;BX269),BX268,IF(AND(BU268&gt;=BW270,BU268&lt;=BW269),BW268,"")))))</f>
        <v>insignificant</v>
      </c>
      <c r="BY266" s="2" t="s">
        <v>752</v>
      </c>
    </row>
    <row r="267" spans="1:79" ht="19.95" customHeight="1">
      <c r="A267" s="275"/>
      <c r="B267" s="691"/>
      <c r="C267" s="691"/>
      <c r="D267" s="691"/>
      <c r="E267" s="691"/>
      <c r="F267" s="691"/>
      <c r="G267" s="691"/>
      <c r="H267" s="691"/>
      <c r="I267" s="691"/>
      <c r="J267" s="691"/>
      <c r="K267" s="691"/>
      <c r="L267" s="691"/>
      <c r="M267" s="691"/>
      <c r="N267" s="276"/>
    </row>
    <row r="268" spans="1:79" ht="19.95" customHeight="1">
      <c r="A268" s="275"/>
      <c r="B268" s="701" t="str">
        <f>IF($H$265="","","+")</f>
        <v/>
      </c>
      <c r="C268" s="700" t="str">
        <f>IF(H265="","ANSWER ALL ITEMS ABOVE TO SEE RESULTS HERE.",BT266)</f>
        <v>ANSWER ALL ITEMS ABOVE TO SEE RESULTS HERE.</v>
      </c>
      <c r="D268" s="700"/>
      <c r="E268" s="700"/>
      <c r="F268" s="700"/>
      <c r="G268" s="700"/>
      <c r="H268" s="700"/>
      <c r="I268" s="700"/>
      <c r="J268" s="700"/>
      <c r="K268" s="700"/>
      <c r="L268" s="700"/>
      <c r="M268" s="701" t="str">
        <f>IF($H$265="","","+")</f>
        <v/>
      </c>
      <c r="N268" s="276"/>
      <c r="BU268" s="2">
        <f>(BU243+BU246+BU249+BU252+BU255+BU258+BU261+BU264)/8</f>
        <v>0</v>
      </c>
      <c r="BW268" s="2" t="s">
        <v>717</v>
      </c>
      <c r="BX268" s="2" t="s">
        <v>718</v>
      </c>
      <c r="BY268" s="2" t="s">
        <v>719</v>
      </c>
      <c r="BZ268" s="2" t="s">
        <v>720</v>
      </c>
      <c r="CA268" s="2" t="s">
        <v>721</v>
      </c>
    </row>
    <row r="269" spans="1:79" ht="15" customHeight="1">
      <c r="A269" s="275"/>
      <c r="B269" s="701"/>
      <c r="C269" s="700"/>
      <c r="D269" s="700"/>
      <c r="E269" s="700"/>
      <c r="F269" s="700"/>
      <c r="G269" s="700"/>
      <c r="H269" s="700"/>
      <c r="I269" s="700"/>
      <c r="J269" s="700"/>
      <c r="K269" s="700"/>
      <c r="L269" s="700"/>
      <c r="M269" s="701"/>
      <c r="N269" s="276"/>
      <c r="BV269" s="47" t="s">
        <v>3</v>
      </c>
      <c r="BW269" s="139">
        <v>1</v>
      </c>
      <c r="BX269" s="139">
        <v>0.8</v>
      </c>
      <c r="BY269" s="139">
        <v>0.6</v>
      </c>
      <c r="BZ269" s="139">
        <v>0.4</v>
      </c>
      <c r="CA269" s="139">
        <v>0.2</v>
      </c>
    </row>
    <row r="270" spans="1:79" ht="15" customHeight="1">
      <c r="A270" s="275"/>
      <c r="B270" s="701"/>
      <c r="C270" s="700"/>
      <c r="D270" s="700"/>
      <c r="E270" s="700"/>
      <c r="F270" s="700"/>
      <c r="G270" s="700"/>
      <c r="H270" s="700"/>
      <c r="I270" s="700"/>
      <c r="J270" s="700"/>
      <c r="K270" s="700"/>
      <c r="L270" s="700"/>
      <c r="M270" s="701"/>
      <c r="N270" s="276"/>
      <c r="BW270" s="139">
        <f>BX269</f>
        <v>0.8</v>
      </c>
      <c r="BX270" s="139">
        <f t="shared" ref="BX270:BZ270" si="13">BY269</f>
        <v>0.6</v>
      </c>
      <c r="BY270" s="139">
        <f t="shared" si="13"/>
        <v>0.4</v>
      </c>
      <c r="BZ270" s="139">
        <f t="shared" si="13"/>
        <v>0.2</v>
      </c>
      <c r="CA270" s="139">
        <v>0</v>
      </c>
    </row>
    <row r="271" spans="1:79" ht="4.95" customHeight="1">
      <c r="A271" s="277"/>
      <c r="B271" s="280"/>
      <c r="C271" s="280"/>
      <c r="D271" s="280"/>
      <c r="E271" s="280"/>
      <c r="F271" s="280"/>
      <c r="G271" s="280"/>
      <c r="H271" s="331"/>
      <c r="I271" s="280"/>
      <c r="J271" s="280"/>
      <c r="K271" s="280"/>
      <c r="L271" s="280"/>
      <c r="M271" s="280"/>
      <c r="N271" s="279"/>
      <c r="BW271" s="139"/>
      <c r="BX271" s="139"/>
      <c r="BY271" s="139"/>
      <c r="BZ271" s="139"/>
      <c r="CA271" s="139"/>
    </row>
    <row r="272" spans="1:79" ht="30" customHeight="1">
      <c r="A272" s="272" t="s">
        <v>1148</v>
      </c>
      <c r="B272" s="670" t="s">
        <v>640</v>
      </c>
      <c r="C272" s="670"/>
      <c r="D272" s="670"/>
      <c r="E272" s="670"/>
      <c r="F272" s="670"/>
      <c r="G272" s="670"/>
      <c r="H272" s="670"/>
      <c r="I272" s="670"/>
      <c r="J272" s="670"/>
      <c r="K272" s="670"/>
      <c r="L272" s="670"/>
      <c r="M272" s="273"/>
      <c r="N272" s="274" t="s">
        <v>1149</v>
      </c>
    </row>
    <row r="273" spans="1:74">
      <c r="A273" s="275"/>
      <c r="B273" s="29"/>
      <c r="C273" s="29"/>
      <c r="D273" s="29"/>
      <c r="E273" s="29"/>
      <c r="F273" s="29"/>
      <c r="G273" s="29"/>
      <c r="H273" s="320"/>
      <c r="I273" s="29"/>
      <c r="J273" s="29"/>
      <c r="K273" s="29"/>
      <c r="L273" s="29"/>
      <c r="M273" s="29"/>
      <c r="N273" s="276"/>
      <c r="BT273" s="2" t="str">
        <f t="shared" ref="BT273" si="14">CONCATENATE(BW273,BX273)</f>
        <v/>
      </c>
      <c r="BV273" s="47" t="s">
        <v>3</v>
      </c>
    </row>
    <row r="274" spans="1:74">
      <c r="A274" s="275"/>
      <c r="B274" s="29"/>
      <c r="C274" s="29"/>
      <c r="D274" s="29"/>
      <c r="E274" s="29"/>
      <c r="F274" s="29"/>
      <c r="G274" s="29"/>
      <c r="H274" s="320"/>
      <c r="I274" s="29"/>
      <c r="J274" s="29"/>
      <c r="K274" s="29"/>
      <c r="L274" s="29"/>
      <c r="M274" s="29"/>
      <c r="N274" s="276"/>
    </row>
    <row r="275" spans="1:74">
      <c r="A275" s="275"/>
      <c r="B275" s="29"/>
      <c r="C275" s="29"/>
      <c r="D275" s="29"/>
      <c r="E275" s="29"/>
      <c r="F275" s="29"/>
      <c r="G275" s="29"/>
      <c r="H275" s="320"/>
      <c r="I275" s="29"/>
      <c r="J275" s="29"/>
      <c r="K275" s="29"/>
      <c r="L275" s="29"/>
      <c r="M275" s="29"/>
      <c r="N275" s="276"/>
    </row>
    <row r="276" spans="1:74">
      <c r="A276" s="275"/>
      <c r="B276" s="29"/>
      <c r="C276" s="29"/>
      <c r="D276" s="29"/>
      <c r="E276" s="29"/>
      <c r="F276" s="29"/>
      <c r="G276" s="29"/>
      <c r="H276" s="320"/>
      <c r="I276" s="29"/>
      <c r="J276" s="29"/>
      <c r="K276" s="29"/>
      <c r="L276" s="29"/>
      <c r="M276" s="29"/>
      <c r="N276" s="276"/>
      <c r="BT276" s="2" t="str">
        <f t="shared" ref="BT276" si="15">CONCATENATE(BW276,BX276)</f>
        <v/>
      </c>
      <c r="BV276" s="47" t="s">
        <v>3</v>
      </c>
    </row>
    <row r="277" spans="1:74">
      <c r="A277" s="275"/>
      <c r="B277" s="29"/>
      <c r="C277" s="29"/>
      <c r="D277" s="29"/>
      <c r="E277" s="29"/>
      <c r="F277" s="29"/>
      <c r="G277" s="29"/>
      <c r="H277" s="320"/>
      <c r="I277" s="29"/>
      <c r="J277" s="29"/>
      <c r="K277" s="29"/>
      <c r="L277" s="29"/>
      <c r="M277" s="29"/>
      <c r="N277" s="276"/>
    </row>
    <row r="278" spans="1:74">
      <c r="A278" s="275"/>
      <c r="B278" s="29"/>
      <c r="C278" s="29"/>
      <c r="D278" s="29"/>
      <c r="E278" s="29"/>
      <c r="F278" s="29"/>
      <c r="G278" s="29"/>
      <c r="H278" s="320"/>
      <c r="I278" s="29"/>
      <c r="J278" s="29"/>
      <c r="K278" s="29"/>
      <c r="L278" s="29"/>
      <c r="M278" s="29"/>
      <c r="N278" s="276"/>
    </row>
    <row r="279" spans="1:74">
      <c r="A279" s="275"/>
      <c r="B279" s="29"/>
      <c r="C279" s="29"/>
      <c r="D279" s="29"/>
      <c r="E279" s="29"/>
      <c r="F279" s="29"/>
      <c r="G279" s="29"/>
      <c r="H279" s="320"/>
      <c r="I279" s="29"/>
      <c r="J279" s="29"/>
      <c r="K279" s="29"/>
      <c r="L279" s="29"/>
      <c r="M279" s="29"/>
      <c r="N279" s="276"/>
      <c r="BV279" s="47" t="s">
        <v>3</v>
      </c>
    </row>
    <row r="280" spans="1:74">
      <c r="A280" s="275"/>
      <c r="B280" s="29"/>
      <c r="C280" s="29"/>
      <c r="D280" s="29"/>
      <c r="E280" s="29"/>
      <c r="F280" s="29"/>
      <c r="G280" s="29"/>
      <c r="H280" s="320"/>
      <c r="I280" s="29"/>
      <c r="J280" s="29"/>
      <c r="K280" s="29"/>
      <c r="L280" s="29"/>
      <c r="M280" s="29"/>
      <c r="N280" s="276"/>
    </row>
    <row r="281" spans="1:74">
      <c r="A281" s="275"/>
      <c r="B281" s="29"/>
      <c r="C281" s="29"/>
      <c r="D281" s="29"/>
      <c r="E281" s="29"/>
      <c r="F281" s="29"/>
      <c r="G281" s="29"/>
      <c r="H281" s="320"/>
      <c r="I281" s="29"/>
      <c r="J281" s="29"/>
      <c r="K281" s="29"/>
      <c r="L281" s="29"/>
      <c r="M281" s="29"/>
      <c r="N281" s="276"/>
    </row>
    <row r="282" spans="1:74">
      <c r="A282" s="275"/>
      <c r="B282" s="29"/>
      <c r="C282" s="29"/>
      <c r="D282" s="29"/>
      <c r="E282" s="29"/>
      <c r="F282" s="29"/>
      <c r="G282" s="29"/>
      <c r="H282" s="320"/>
      <c r="I282" s="29"/>
      <c r="J282" s="29"/>
      <c r="K282" s="29"/>
      <c r="L282" s="29"/>
      <c r="M282" s="29"/>
      <c r="N282" s="276"/>
      <c r="BV282" s="47" t="s">
        <v>3</v>
      </c>
    </row>
    <row r="283" spans="1:74">
      <c r="A283" s="275"/>
      <c r="B283" s="29"/>
      <c r="C283" s="29"/>
      <c r="D283" s="29"/>
      <c r="E283" s="29"/>
      <c r="F283" s="29"/>
      <c r="G283" s="29"/>
      <c r="H283" s="320"/>
      <c r="I283" s="29"/>
      <c r="J283" s="29"/>
      <c r="K283" s="29"/>
      <c r="L283" s="29"/>
      <c r="M283" s="29"/>
      <c r="N283" s="276"/>
    </row>
    <row r="284" spans="1:74">
      <c r="A284" s="275"/>
      <c r="B284" s="29"/>
      <c r="C284" s="29"/>
      <c r="D284" s="29"/>
      <c r="E284" s="29"/>
      <c r="F284" s="29"/>
      <c r="G284" s="29"/>
      <c r="H284" s="320"/>
      <c r="I284" s="29"/>
      <c r="J284" s="29"/>
      <c r="K284" s="29"/>
      <c r="L284" s="29"/>
      <c r="M284" s="29"/>
      <c r="N284" s="276"/>
    </row>
    <row r="285" spans="1:74">
      <c r="A285" s="275"/>
      <c r="B285" s="29"/>
      <c r="C285" s="29"/>
      <c r="D285" s="29"/>
      <c r="E285" s="29"/>
      <c r="F285" s="29"/>
      <c r="G285" s="29"/>
      <c r="H285" s="320"/>
      <c r="I285" s="29"/>
      <c r="J285" s="29"/>
      <c r="K285" s="29"/>
      <c r="L285" s="29"/>
      <c r="M285" s="29"/>
      <c r="N285" s="276"/>
      <c r="BV285" s="47" t="s">
        <v>3</v>
      </c>
    </row>
    <row r="286" spans="1:74">
      <c r="A286" s="275"/>
      <c r="B286" s="29"/>
      <c r="C286" s="29"/>
      <c r="D286" s="29"/>
      <c r="E286" s="29"/>
      <c r="F286" s="29"/>
      <c r="G286" s="29"/>
      <c r="H286" s="320"/>
      <c r="I286" s="29"/>
      <c r="J286" s="29"/>
      <c r="K286" s="29"/>
      <c r="L286" s="29"/>
      <c r="M286" s="29"/>
      <c r="N286" s="276"/>
    </row>
    <row r="287" spans="1:74">
      <c r="A287" s="275"/>
      <c r="B287" s="29"/>
      <c r="C287" s="29"/>
      <c r="D287" s="29"/>
      <c r="E287" s="29"/>
      <c r="F287" s="29"/>
      <c r="G287" s="29"/>
      <c r="H287" s="320"/>
      <c r="I287" s="29"/>
      <c r="J287" s="29"/>
      <c r="K287" s="29"/>
      <c r="L287" s="29"/>
      <c r="M287" s="29"/>
      <c r="N287" s="276"/>
    </row>
    <row r="288" spans="1:74">
      <c r="A288" s="275"/>
      <c r="B288" s="29"/>
      <c r="C288" s="29"/>
      <c r="D288" s="29"/>
      <c r="E288" s="29"/>
      <c r="F288" s="29"/>
      <c r="G288" s="29"/>
      <c r="H288" s="320"/>
      <c r="I288" s="29"/>
      <c r="J288" s="29"/>
      <c r="K288" s="29"/>
      <c r="L288" s="29"/>
      <c r="M288" s="29"/>
      <c r="N288" s="276"/>
      <c r="BV288" s="47" t="s">
        <v>3</v>
      </c>
    </row>
    <row r="289" spans="1:74">
      <c r="A289" s="275"/>
      <c r="B289" s="29"/>
      <c r="C289" s="29"/>
      <c r="D289" s="29"/>
      <c r="E289" s="29"/>
      <c r="F289" s="29"/>
      <c r="G289" s="29"/>
      <c r="H289" s="320"/>
      <c r="I289" s="29"/>
      <c r="J289" s="29"/>
      <c r="K289" s="29"/>
      <c r="L289" s="29"/>
      <c r="M289" s="29"/>
      <c r="N289" s="276"/>
    </row>
    <row r="290" spans="1:74">
      <c r="A290" s="275"/>
      <c r="B290" s="29"/>
      <c r="C290" s="29"/>
      <c r="D290" s="29"/>
      <c r="E290" s="29"/>
      <c r="F290" s="29"/>
      <c r="G290" s="29"/>
      <c r="H290" s="320"/>
      <c r="I290" s="29"/>
      <c r="J290" s="29"/>
      <c r="K290" s="29"/>
      <c r="L290" s="29"/>
      <c r="M290" s="29"/>
      <c r="N290" s="276"/>
    </row>
    <row r="291" spans="1:74">
      <c r="A291" s="275"/>
      <c r="B291" s="29"/>
      <c r="C291" s="29"/>
      <c r="D291" s="29"/>
      <c r="E291" s="29"/>
      <c r="F291" s="29"/>
      <c r="G291" s="29"/>
      <c r="H291" s="320"/>
      <c r="I291" s="29"/>
      <c r="J291" s="29"/>
      <c r="K291" s="29"/>
      <c r="L291" s="29"/>
      <c r="M291" s="29"/>
      <c r="N291" s="276"/>
      <c r="BV291" s="47" t="s">
        <v>3</v>
      </c>
    </row>
    <row r="292" spans="1:74">
      <c r="A292" s="275"/>
      <c r="B292" s="29"/>
      <c r="C292" s="29"/>
      <c r="D292" s="29"/>
      <c r="E292" s="29"/>
      <c r="F292" s="29"/>
      <c r="G292" s="29"/>
      <c r="H292" s="320"/>
      <c r="I292" s="29"/>
      <c r="J292" s="29"/>
      <c r="K292" s="29"/>
      <c r="L292" s="29"/>
      <c r="M292" s="29"/>
      <c r="N292" s="276"/>
    </row>
    <row r="293" spans="1:74">
      <c r="A293" s="275"/>
      <c r="B293" s="29"/>
      <c r="C293" s="29"/>
      <c r="D293" s="29"/>
      <c r="E293" s="29"/>
      <c r="F293" s="29"/>
      <c r="G293" s="29"/>
      <c r="H293" s="320"/>
      <c r="I293" s="29"/>
      <c r="J293" s="29"/>
      <c r="K293" s="29"/>
      <c r="L293" s="29"/>
      <c r="M293" s="29"/>
      <c r="N293" s="276"/>
    </row>
    <row r="294" spans="1:74">
      <c r="A294" s="275"/>
      <c r="B294" s="29"/>
      <c r="C294" s="29"/>
      <c r="D294" s="29"/>
      <c r="E294" s="29"/>
      <c r="F294" s="29"/>
      <c r="G294" s="29"/>
      <c r="H294" s="320"/>
      <c r="I294" s="29"/>
      <c r="J294" s="29"/>
      <c r="K294" s="29"/>
      <c r="L294" s="29"/>
      <c r="M294" s="29"/>
      <c r="N294" s="276"/>
    </row>
    <row r="295" spans="1:74">
      <c r="A295" s="275"/>
      <c r="B295" s="29"/>
      <c r="C295" s="29"/>
      <c r="D295" s="29"/>
      <c r="E295" s="29"/>
      <c r="F295" s="29"/>
      <c r="G295" s="29"/>
      <c r="H295" s="320"/>
      <c r="I295" s="29"/>
      <c r="J295" s="29"/>
      <c r="K295" s="29"/>
      <c r="L295" s="29"/>
      <c r="M295" s="29"/>
      <c r="N295" s="276"/>
    </row>
    <row r="296" spans="1:74">
      <c r="A296" s="275"/>
      <c r="B296" s="29"/>
      <c r="C296" s="29"/>
      <c r="D296" s="29"/>
      <c r="E296" s="29"/>
      <c r="F296" s="29"/>
      <c r="G296" s="29"/>
      <c r="H296" s="320"/>
      <c r="I296" s="29"/>
      <c r="J296" s="29"/>
      <c r="K296" s="29"/>
      <c r="L296" s="29"/>
      <c r="M296" s="29"/>
      <c r="N296" s="276"/>
    </row>
    <row r="297" spans="1:74">
      <c r="A297" s="275"/>
      <c r="B297" s="29"/>
      <c r="C297" s="29"/>
      <c r="D297" s="29"/>
      <c r="E297" s="29"/>
      <c r="F297" s="29"/>
      <c r="G297" s="29"/>
      <c r="H297" s="320"/>
      <c r="I297" s="29"/>
      <c r="J297" s="29"/>
      <c r="K297" s="29"/>
      <c r="L297" s="29"/>
      <c r="M297" s="29"/>
      <c r="N297" s="276"/>
    </row>
    <row r="298" spans="1:74">
      <c r="A298" s="275"/>
      <c r="B298" s="29"/>
      <c r="C298" s="29"/>
      <c r="D298" s="29"/>
      <c r="E298" s="29"/>
      <c r="F298" s="29"/>
      <c r="G298" s="29"/>
      <c r="H298" s="320"/>
      <c r="I298" s="29"/>
      <c r="J298" s="29"/>
      <c r="K298" s="29"/>
      <c r="L298" s="29"/>
      <c r="M298" s="29"/>
      <c r="N298" s="276"/>
    </row>
    <row r="299" spans="1:74">
      <c r="A299" s="275"/>
      <c r="B299" s="29"/>
      <c r="C299" s="29"/>
      <c r="D299" s="29"/>
      <c r="E299" s="29"/>
      <c r="F299" s="29"/>
      <c r="G299" s="29"/>
      <c r="H299" s="320"/>
      <c r="I299" s="29"/>
      <c r="J299" s="29"/>
      <c r="K299" s="29"/>
      <c r="L299" s="29"/>
      <c r="M299" s="29"/>
      <c r="N299" s="276"/>
    </row>
    <row r="300" spans="1:74">
      <c r="A300" s="275"/>
      <c r="B300" s="29"/>
      <c r="C300" s="29"/>
      <c r="D300" s="29"/>
      <c r="E300" s="29"/>
      <c r="F300" s="29"/>
      <c r="G300" s="29"/>
      <c r="H300" s="320"/>
      <c r="I300" s="29"/>
      <c r="J300" s="29"/>
      <c r="K300" s="29"/>
      <c r="L300" s="29"/>
      <c r="M300" s="29"/>
      <c r="N300" s="276"/>
    </row>
    <row r="301" spans="1:74">
      <c r="A301" s="275"/>
      <c r="B301" s="29"/>
      <c r="C301" s="29"/>
      <c r="D301" s="29"/>
      <c r="E301" s="29"/>
      <c r="F301" s="29"/>
      <c r="G301" s="29"/>
      <c r="H301" s="320"/>
      <c r="I301" s="29"/>
      <c r="J301" s="29"/>
      <c r="K301" s="29"/>
      <c r="L301" s="29"/>
      <c r="M301" s="29"/>
      <c r="N301" s="276"/>
    </row>
    <row r="302" spans="1:74">
      <c r="A302" s="275"/>
      <c r="B302" s="29"/>
      <c r="C302" s="29"/>
      <c r="D302" s="29"/>
      <c r="E302" s="29"/>
      <c r="F302" s="29"/>
      <c r="G302" s="29"/>
      <c r="H302" s="320"/>
      <c r="I302" s="29"/>
      <c r="J302" s="29"/>
      <c r="K302" s="29"/>
      <c r="L302" s="29"/>
      <c r="M302" s="29"/>
      <c r="N302" s="276"/>
    </row>
    <row r="303" spans="1:74">
      <c r="A303" s="275"/>
      <c r="B303" s="29"/>
      <c r="C303" s="29"/>
      <c r="D303" s="29"/>
      <c r="E303" s="29"/>
      <c r="F303" s="29"/>
      <c r="G303" s="29"/>
      <c r="H303" s="320"/>
      <c r="I303" s="29"/>
      <c r="J303" s="29"/>
      <c r="K303" s="29"/>
      <c r="L303" s="29"/>
      <c r="M303" s="29"/>
      <c r="N303" s="276"/>
    </row>
    <row r="304" spans="1:74">
      <c r="A304" s="275"/>
      <c r="B304" s="29"/>
      <c r="C304" s="29"/>
      <c r="D304" s="29"/>
      <c r="E304" s="29"/>
      <c r="F304" s="29"/>
      <c r="G304" s="29"/>
      <c r="H304" s="320"/>
      <c r="I304" s="29"/>
      <c r="J304" s="29"/>
      <c r="K304" s="29"/>
      <c r="L304" s="29"/>
      <c r="M304" s="29"/>
      <c r="N304" s="276"/>
    </row>
    <row r="305" spans="1:14">
      <c r="A305" s="275"/>
      <c r="B305" s="29"/>
      <c r="C305" s="29"/>
      <c r="D305" s="29"/>
      <c r="E305" s="29"/>
      <c r="F305" s="29"/>
      <c r="G305" s="29"/>
      <c r="H305" s="320"/>
      <c r="I305" s="29"/>
      <c r="J305" s="29"/>
      <c r="K305" s="29"/>
      <c r="L305" s="29"/>
      <c r="M305" s="29"/>
      <c r="N305" s="276"/>
    </row>
    <row r="306" spans="1:14">
      <c r="A306" s="275"/>
      <c r="B306" s="29"/>
      <c r="C306" s="29"/>
      <c r="D306" s="29"/>
      <c r="E306" s="29"/>
      <c r="F306" s="29"/>
      <c r="G306" s="29"/>
      <c r="H306" s="320"/>
      <c r="I306" s="29"/>
      <c r="J306" s="29"/>
      <c r="K306" s="29"/>
      <c r="L306" s="29"/>
      <c r="M306" s="29"/>
      <c r="N306" s="276"/>
    </row>
    <row r="307" spans="1:14">
      <c r="A307" s="275"/>
      <c r="B307" s="29"/>
      <c r="C307" s="29"/>
      <c r="D307" s="29"/>
      <c r="E307" s="29"/>
      <c r="F307" s="29"/>
      <c r="G307" s="29"/>
      <c r="H307" s="320"/>
      <c r="I307" s="29"/>
      <c r="J307" s="29"/>
      <c r="K307" s="29"/>
      <c r="L307" s="29"/>
      <c r="M307" s="29"/>
      <c r="N307" s="276"/>
    </row>
    <row r="308" spans="1:14">
      <c r="A308" s="275"/>
      <c r="B308" s="29"/>
      <c r="C308" s="29"/>
      <c r="D308" s="29"/>
      <c r="E308" s="29"/>
      <c r="F308" s="29"/>
      <c r="G308" s="29"/>
      <c r="H308" s="320"/>
      <c r="I308" s="29"/>
      <c r="J308" s="29"/>
      <c r="K308" s="29"/>
      <c r="L308" s="29"/>
      <c r="M308" s="29"/>
      <c r="N308" s="276"/>
    </row>
    <row r="309" spans="1:14">
      <c r="A309" s="275"/>
      <c r="B309" s="29"/>
      <c r="C309" s="29"/>
      <c r="D309" s="29"/>
      <c r="E309" s="29"/>
      <c r="F309" s="29"/>
      <c r="G309" s="29"/>
      <c r="H309" s="320"/>
      <c r="I309" s="29"/>
      <c r="J309" s="29"/>
      <c r="K309" s="29"/>
      <c r="L309" s="29"/>
      <c r="M309" s="29"/>
      <c r="N309" s="276"/>
    </row>
    <row r="310" spans="1:14">
      <c r="A310" s="275"/>
      <c r="B310" s="29"/>
      <c r="C310" s="29"/>
      <c r="D310" s="29"/>
      <c r="E310" s="29"/>
      <c r="F310" s="29"/>
      <c r="G310" s="29"/>
      <c r="H310" s="320"/>
      <c r="I310" s="29"/>
      <c r="J310" s="29"/>
      <c r="K310" s="29"/>
      <c r="L310" s="29"/>
      <c r="M310" s="29"/>
      <c r="N310" s="276"/>
    </row>
    <row r="311" spans="1:14">
      <c r="A311" s="275"/>
      <c r="B311" s="29"/>
      <c r="C311" s="29"/>
      <c r="D311" s="29"/>
      <c r="E311" s="29"/>
      <c r="F311" s="29"/>
      <c r="G311" s="29"/>
      <c r="H311" s="320"/>
      <c r="I311" s="29"/>
      <c r="J311" s="29"/>
      <c r="K311" s="29"/>
      <c r="L311" s="29"/>
      <c r="M311" s="29"/>
      <c r="N311" s="276"/>
    </row>
    <row r="312" spans="1:14">
      <c r="A312" s="275"/>
      <c r="B312" s="29"/>
      <c r="C312" s="29"/>
      <c r="D312" s="29"/>
      <c r="E312" s="29"/>
      <c r="F312" s="29"/>
      <c r="G312" s="29"/>
      <c r="H312" s="320"/>
      <c r="I312" s="29"/>
      <c r="J312" s="29"/>
      <c r="K312" s="29"/>
      <c r="L312" s="29"/>
      <c r="M312" s="29"/>
      <c r="N312" s="276"/>
    </row>
    <row r="313" spans="1:14">
      <c r="A313" s="275"/>
      <c r="B313" s="29"/>
      <c r="C313" s="29"/>
      <c r="D313" s="29"/>
      <c r="E313" s="29"/>
      <c r="F313" s="29"/>
      <c r="G313" s="29"/>
      <c r="H313" s="320"/>
      <c r="I313" s="29"/>
      <c r="J313" s="29"/>
      <c r="K313" s="29"/>
      <c r="L313" s="29"/>
      <c r="M313" s="29"/>
      <c r="N313" s="276"/>
    </row>
    <row r="314" spans="1:14">
      <c r="A314" s="275"/>
      <c r="B314" s="29"/>
      <c r="C314" s="29"/>
      <c r="D314" s="29"/>
      <c r="E314" s="29"/>
      <c r="F314" s="29"/>
      <c r="G314" s="29"/>
      <c r="H314" s="320"/>
      <c r="I314" s="29"/>
      <c r="J314" s="29"/>
      <c r="K314" s="29"/>
      <c r="L314" s="29"/>
      <c r="M314" s="29"/>
      <c r="N314" s="276"/>
    </row>
    <row r="315" spans="1:14">
      <c r="A315" s="275"/>
      <c r="B315" s="29"/>
      <c r="C315" s="29"/>
      <c r="D315" s="29"/>
      <c r="E315" s="29"/>
      <c r="F315" s="29"/>
      <c r="G315" s="29"/>
      <c r="H315" s="320"/>
      <c r="I315" s="29"/>
      <c r="J315" s="29"/>
      <c r="K315" s="29"/>
      <c r="L315" s="29"/>
      <c r="M315" s="29"/>
      <c r="N315" s="276"/>
    </row>
    <row r="316" spans="1:14">
      <c r="A316" s="275"/>
      <c r="B316" s="29"/>
      <c r="C316" s="29"/>
      <c r="D316" s="29"/>
      <c r="E316" s="29"/>
      <c r="F316" s="29"/>
      <c r="G316" s="29"/>
      <c r="H316" s="320"/>
      <c r="I316" s="29"/>
      <c r="J316" s="29"/>
      <c r="K316" s="29"/>
      <c r="L316" s="29"/>
      <c r="M316" s="29"/>
      <c r="N316" s="276"/>
    </row>
    <row r="317" spans="1:14">
      <c r="A317" s="275"/>
      <c r="B317" s="29"/>
      <c r="C317" s="29"/>
      <c r="D317" s="29"/>
      <c r="E317" s="29"/>
      <c r="F317" s="29"/>
      <c r="G317" s="29"/>
      <c r="H317" s="320"/>
      <c r="I317" s="29"/>
      <c r="J317" s="29"/>
      <c r="K317" s="29"/>
      <c r="L317" s="29"/>
      <c r="M317" s="29"/>
      <c r="N317" s="276"/>
    </row>
    <row r="318" spans="1:14">
      <c r="A318" s="275"/>
      <c r="B318" s="29"/>
      <c r="C318" s="29"/>
      <c r="D318" s="29"/>
      <c r="E318" s="29"/>
      <c r="F318" s="29"/>
      <c r="G318" s="29"/>
      <c r="H318" s="320"/>
      <c r="I318" s="29"/>
      <c r="J318" s="29"/>
      <c r="K318" s="29"/>
      <c r="L318" s="29"/>
      <c r="M318" s="29"/>
      <c r="N318" s="276"/>
    </row>
    <row r="319" spans="1:14" ht="30" customHeight="1">
      <c r="A319" s="272" t="s">
        <v>1148</v>
      </c>
      <c r="B319" s="670" t="s">
        <v>1155</v>
      </c>
      <c r="C319" s="670"/>
      <c r="D319" s="670"/>
      <c r="E319" s="670"/>
      <c r="F319" s="670"/>
      <c r="G319" s="670"/>
      <c r="H319" s="670"/>
      <c r="I319" s="670"/>
      <c r="J319" s="670"/>
      <c r="K319" s="670"/>
      <c r="L319" s="670"/>
      <c r="M319" s="273"/>
      <c r="N319" s="274" t="s">
        <v>1149</v>
      </c>
    </row>
    <row r="320" spans="1:14">
      <c r="A320" s="296"/>
      <c r="B320" s="158"/>
      <c r="C320" s="158"/>
      <c r="D320" s="158"/>
      <c r="E320" s="158"/>
      <c r="F320" s="158"/>
      <c r="G320" s="158"/>
      <c r="H320" s="332"/>
      <c r="I320" s="158"/>
      <c r="J320" s="158"/>
      <c r="K320" s="158"/>
      <c r="L320" s="158"/>
      <c r="M320" s="158"/>
      <c r="N320" s="297"/>
    </row>
    <row r="321" spans="1:14">
      <c r="A321" s="296"/>
      <c r="B321" s="158"/>
      <c r="C321" s="158"/>
      <c r="D321" s="158"/>
      <c r="E321" s="158"/>
      <c r="F321" s="158"/>
      <c r="G321" s="158"/>
      <c r="H321" s="332"/>
      <c r="I321" s="158"/>
      <c r="J321" s="158"/>
      <c r="K321" s="158"/>
      <c r="L321" s="158"/>
      <c r="M321" s="158"/>
      <c r="N321" s="297"/>
    </row>
    <row r="322" spans="1:14">
      <c r="A322" s="296"/>
      <c r="B322" s="158"/>
      <c r="C322" s="158"/>
      <c r="D322" s="158"/>
      <c r="E322" s="158"/>
      <c r="F322" s="158"/>
      <c r="G322" s="158"/>
      <c r="H322" s="332"/>
      <c r="I322" s="158"/>
      <c r="J322" s="158"/>
      <c r="K322" s="158"/>
      <c r="L322" s="158"/>
      <c r="M322" s="158"/>
      <c r="N322" s="297"/>
    </row>
    <row r="323" spans="1:14">
      <c r="A323" s="296"/>
      <c r="B323" s="158"/>
      <c r="C323" s="158"/>
      <c r="D323" s="158"/>
      <c r="E323" s="158"/>
      <c r="F323" s="158"/>
      <c r="G323" s="158"/>
      <c r="H323" s="332"/>
      <c r="I323" s="158"/>
      <c r="J323" s="158"/>
      <c r="K323" s="158"/>
      <c r="L323" s="158"/>
      <c r="M323" s="158"/>
      <c r="N323" s="297"/>
    </row>
    <row r="324" spans="1:14">
      <c r="A324" s="296"/>
      <c r="B324" s="158"/>
      <c r="C324" s="158"/>
      <c r="D324" s="158"/>
      <c r="E324" s="158"/>
      <c r="F324" s="158"/>
      <c r="G324" s="158"/>
      <c r="H324" s="332"/>
      <c r="I324" s="158"/>
      <c r="J324" s="158"/>
      <c r="K324" s="158"/>
      <c r="L324" s="158"/>
      <c r="M324" s="158"/>
      <c r="N324" s="297"/>
    </row>
    <row r="325" spans="1:14">
      <c r="A325" s="296"/>
      <c r="B325" s="158"/>
      <c r="C325" s="158"/>
      <c r="D325" s="158"/>
      <c r="E325" s="158"/>
      <c r="F325" s="158"/>
      <c r="G325" s="158"/>
      <c r="H325" s="332"/>
      <c r="I325" s="158"/>
      <c r="J325" s="158"/>
      <c r="K325" s="158"/>
      <c r="L325" s="158"/>
      <c r="M325" s="158"/>
      <c r="N325" s="297"/>
    </row>
    <row r="326" spans="1:14">
      <c r="A326" s="296"/>
      <c r="B326" s="158"/>
      <c r="C326" s="158"/>
      <c r="D326" s="158"/>
      <c r="E326" s="158"/>
      <c r="F326" s="158"/>
      <c r="G326" s="158"/>
      <c r="H326" s="332"/>
      <c r="I326" s="158"/>
      <c r="J326" s="158"/>
      <c r="K326" s="158"/>
      <c r="L326" s="158"/>
      <c r="M326" s="158"/>
      <c r="N326" s="297"/>
    </row>
    <row r="327" spans="1:14">
      <c r="A327" s="296"/>
      <c r="B327" s="158"/>
      <c r="C327" s="158"/>
      <c r="D327" s="158"/>
      <c r="E327" s="158"/>
      <c r="F327" s="158"/>
      <c r="G327" s="158"/>
      <c r="H327" s="332"/>
      <c r="I327" s="158"/>
      <c r="J327" s="158"/>
      <c r="K327" s="158"/>
      <c r="L327" s="158"/>
      <c r="M327" s="158"/>
      <c r="N327" s="297"/>
    </row>
    <row r="328" spans="1:14">
      <c r="A328" s="296"/>
      <c r="B328" s="158"/>
      <c r="C328" s="158"/>
      <c r="D328" s="158"/>
      <c r="E328" s="158"/>
      <c r="F328" s="158"/>
      <c r="G328" s="158"/>
      <c r="H328" s="332"/>
      <c r="I328" s="158"/>
      <c r="J328" s="158"/>
      <c r="K328" s="158"/>
      <c r="L328" s="158"/>
      <c r="M328" s="158"/>
      <c r="N328" s="297"/>
    </row>
    <row r="329" spans="1:14">
      <c r="A329" s="296"/>
      <c r="B329" s="158"/>
      <c r="C329" s="158"/>
      <c r="D329" s="158"/>
      <c r="E329" s="158"/>
      <c r="F329" s="158"/>
      <c r="G329" s="158"/>
      <c r="H329" s="332"/>
      <c r="I329" s="158"/>
      <c r="J329" s="158"/>
      <c r="K329" s="158"/>
      <c r="L329" s="158"/>
      <c r="M329" s="158"/>
      <c r="N329" s="297"/>
    </row>
    <row r="330" spans="1:14">
      <c r="A330" s="296"/>
      <c r="B330" s="158"/>
      <c r="C330" s="158"/>
      <c r="D330" s="158"/>
      <c r="E330" s="158"/>
      <c r="F330" s="158"/>
      <c r="G330" s="158"/>
      <c r="H330" s="332"/>
      <c r="I330" s="158"/>
      <c r="J330" s="158"/>
      <c r="K330" s="158"/>
      <c r="L330" s="158"/>
      <c r="M330" s="158"/>
      <c r="N330" s="297"/>
    </row>
    <row r="331" spans="1:14">
      <c r="A331" s="296"/>
      <c r="B331" s="158"/>
      <c r="C331" s="158"/>
      <c r="D331" s="158"/>
      <c r="E331" s="158"/>
      <c r="F331" s="158"/>
      <c r="G331" s="158"/>
      <c r="H331" s="332"/>
      <c r="I331" s="158"/>
      <c r="J331" s="158"/>
      <c r="K331" s="158"/>
      <c r="L331" s="158"/>
      <c r="M331" s="158"/>
      <c r="N331" s="297"/>
    </row>
    <row r="332" spans="1:14">
      <c r="A332" s="296"/>
      <c r="B332" s="158"/>
      <c r="C332" s="158"/>
      <c r="D332" s="158"/>
      <c r="E332" s="158"/>
      <c r="F332" s="158"/>
      <c r="G332" s="158"/>
      <c r="H332" s="332"/>
      <c r="I332" s="158"/>
      <c r="J332" s="158"/>
      <c r="K332" s="158"/>
      <c r="L332" s="158"/>
      <c r="M332" s="158"/>
      <c r="N332" s="297"/>
    </row>
    <row r="333" spans="1:14">
      <c r="A333" s="296"/>
      <c r="B333" s="158"/>
      <c r="C333" s="158"/>
      <c r="D333" s="158"/>
      <c r="E333" s="158"/>
      <c r="F333" s="158"/>
      <c r="G333" s="158"/>
      <c r="H333" s="332"/>
      <c r="I333" s="158"/>
      <c r="J333" s="158"/>
      <c r="K333" s="158"/>
      <c r="L333" s="158"/>
      <c r="M333" s="158"/>
      <c r="N333" s="297"/>
    </row>
    <row r="334" spans="1:14">
      <c r="A334" s="296"/>
      <c r="B334" s="158"/>
      <c r="C334" s="158"/>
      <c r="D334" s="158"/>
      <c r="E334" s="158"/>
      <c r="F334" s="158"/>
      <c r="G334" s="158"/>
      <c r="H334" s="332"/>
      <c r="I334" s="158"/>
      <c r="J334" s="158"/>
      <c r="K334" s="158"/>
      <c r="L334" s="158"/>
      <c r="M334" s="158"/>
      <c r="N334" s="297"/>
    </row>
    <row r="335" spans="1:14">
      <c r="A335" s="296"/>
      <c r="B335" s="158"/>
      <c r="C335" s="158"/>
      <c r="D335" s="158"/>
      <c r="E335" s="158"/>
      <c r="F335" s="158"/>
      <c r="G335" s="158"/>
      <c r="H335" s="332"/>
      <c r="I335" s="158"/>
      <c r="J335" s="158"/>
      <c r="K335" s="158"/>
      <c r="L335" s="158"/>
      <c r="M335" s="158"/>
      <c r="N335" s="297"/>
    </row>
    <row r="336" spans="1:14">
      <c r="A336" s="296"/>
      <c r="B336" s="158"/>
      <c r="C336" s="158"/>
      <c r="D336" s="158"/>
      <c r="E336" s="158"/>
      <c r="F336" s="158"/>
      <c r="G336" s="158"/>
      <c r="H336" s="332"/>
      <c r="I336" s="158"/>
      <c r="J336" s="158"/>
      <c r="K336" s="158"/>
      <c r="L336" s="158"/>
      <c r="M336" s="158"/>
      <c r="N336" s="297"/>
    </row>
    <row r="337" spans="1:14">
      <c r="A337" s="296"/>
      <c r="B337" s="158"/>
      <c r="C337" s="158"/>
      <c r="D337" s="158"/>
      <c r="E337" s="158"/>
      <c r="F337" s="158"/>
      <c r="G337" s="158"/>
      <c r="H337" s="332"/>
      <c r="I337" s="158"/>
      <c r="J337" s="158"/>
      <c r="K337" s="158"/>
      <c r="L337" s="158"/>
      <c r="M337" s="158"/>
      <c r="N337" s="297"/>
    </row>
    <row r="338" spans="1:14">
      <c r="A338" s="296"/>
      <c r="B338" s="158"/>
      <c r="C338" s="158"/>
      <c r="D338" s="158"/>
      <c r="E338" s="158"/>
      <c r="F338" s="158"/>
      <c r="G338" s="158"/>
      <c r="H338" s="332"/>
      <c r="I338" s="158"/>
      <c r="J338" s="158"/>
      <c r="K338" s="158"/>
      <c r="L338" s="158"/>
      <c r="M338" s="158"/>
      <c r="N338" s="297"/>
    </row>
    <row r="339" spans="1:14">
      <c r="A339" s="296"/>
      <c r="B339" s="158"/>
      <c r="C339" s="158"/>
      <c r="D339" s="158"/>
      <c r="E339" s="158"/>
      <c r="F339" s="158"/>
      <c r="G339" s="158"/>
      <c r="H339" s="332"/>
      <c r="I339" s="158"/>
      <c r="J339" s="158"/>
      <c r="K339" s="158"/>
      <c r="L339" s="158"/>
      <c r="M339" s="158"/>
      <c r="N339" s="297"/>
    </row>
    <row r="340" spans="1:14">
      <c r="A340" s="296"/>
      <c r="B340" s="158"/>
      <c r="C340" s="158"/>
      <c r="D340" s="158"/>
      <c r="E340" s="158"/>
      <c r="F340" s="158"/>
      <c r="G340" s="158"/>
      <c r="H340" s="332"/>
      <c r="I340" s="158"/>
      <c r="J340" s="158"/>
      <c r="K340" s="158"/>
      <c r="L340" s="158"/>
      <c r="M340" s="158"/>
      <c r="N340" s="297"/>
    </row>
    <row r="341" spans="1:14">
      <c r="A341" s="296"/>
      <c r="B341" s="158"/>
      <c r="C341" s="158"/>
      <c r="D341" s="158"/>
      <c r="E341" s="158"/>
      <c r="F341" s="158"/>
      <c r="G341" s="158"/>
      <c r="H341" s="332"/>
      <c r="I341" s="158"/>
      <c r="J341" s="158"/>
      <c r="K341" s="158"/>
      <c r="L341" s="158"/>
      <c r="M341" s="158"/>
      <c r="N341" s="297"/>
    </row>
    <row r="342" spans="1:14">
      <c r="A342" s="296"/>
      <c r="B342" s="158"/>
      <c r="C342" s="158"/>
      <c r="D342" s="158"/>
      <c r="E342" s="158"/>
      <c r="F342" s="158"/>
      <c r="G342" s="158"/>
      <c r="H342" s="332"/>
      <c r="I342" s="158"/>
      <c r="J342" s="158"/>
      <c r="K342" s="158"/>
      <c r="L342" s="158"/>
      <c r="M342" s="158"/>
      <c r="N342" s="297"/>
    </row>
    <row r="343" spans="1:14">
      <c r="A343" s="296"/>
      <c r="B343" s="158"/>
      <c r="C343" s="158"/>
      <c r="D343" s="158"/>
      <c r="E343" s="158"/>
      <c r="F343" s="158"/>
      <c r="G343" s="158"/>
      <c r="H343" s="332"/>
      <c r="I343" s="158"/>
      <c r="J343" s="158"/>
      <c r="K343" s="158"/>
      <c r="L343" s="158"/>
      <c r="M343" s="158"/>
      <c r="N343" s="297"/>
    </row>
    <row r="344" spans="1:14">
      <c r="A344" s="296"/>
      <c r="B344" s="158"/>
      <c r="C344" s="158"/>
      <c r="D344" s="158"/>
      <c r="E344" s="158"/>
      <c r="F344" s="158"/>
      <c r="G344" s="158"/>
      <c r="H344" s="332"/>
      <c r="I344" s="158"/>
      <c r="J344" s="158"/>
      <c r="K344" s="158"/>
      <c r="L344" s="158"/>
      <c r="M344" s="158"/>
      <c r="N344" s="297"/>
    </row>
    <row r="345" spans="1:14">
      <c r="A345" s="296"/>
      <c r="B345" s="158"/>
      <c r="C345" s="158"/>
      <c r="D345" s="158"/>
      <c r="E345" s="158"/>
      <c r="F345" s="158"/>
      <c r="G345" s="158"/>
      <c r="H345" s="332"/>
      <c r="I345" s="158"/>
      <c r="J345" s="158"/>
      <c r="K345" s="158"/>
      <c r="L345" s="158"/>
      <c r="M345" s="158"/>
      <c r="N345" s="297"/>
    </row>
    <row r="346" spans="1:14">
      <c r="A346" s="296"/>
      <c r="B346" s="158"/>
      <c r="C346" s="158"/>
      <c r="D346" s="158"/>
      <c r="E346" s="158"/>
      <c r="F346" s="158"/>
      <c r="G346" s="158"/>
      <c r="H346" s="332"/>
      <c r="I346" s="158"/>
      <c r="J346" s="158"/>
      <c r="K346" s="158"/>
      <c r="L346" s="158"/>
      <c r="M346" s="158"/>
      <c r="N346" s="297"/>
    </row>
    <row r="347" spans="1:14">
      <c r="A347" s="296"/>
      <c r="B347" s="158"/>
      <c r="C347" s="158"/>
      <c r="D347" s="158"/>
      <c r="E347" s="158"/>
      <c r="F347" s="158"/>
      <c r="G347" s="158"/>
      <c r="H347" s="332"/>
      <c r="I347" s="158"/>
      <c r="J347" s="158"/>
      <c r="K347" s="158"/>
      <c r="L347" s="158"/>
      <c r="M347" s="158"/>
      <c r="N347" s="297"/>
    </row>
    <row r="348" spans="1:14">
      <c r="A348" s="296"/>
      <c r="B348" s="158"/>
      <c r="C348" s="158"/>
      <c r="D348" s="158"/>
      <c r="E348" s="158"/>
      <c r="F348" s="158"/>
      <c r="G348" s="158"/>
      <c r="H348" s="332"/>
      <c r="I348" s="158"/>
      <c r="J348" s="158"/>
      <c r="K348" s="158"/>
      <c r="L348" s="158"/>
      <c r="M348" s="158"/>
      <c r="N348" s="297"/>
    </row>
    <row r="349" spans="1:14">
      <c r="A349" s="296"/>
      <c r="B349" s="158"/>
      <c r="C349" s="158"/>
      <c r="D349" s="158"/>
      <c r="E349" s="158"/>
      <c r="F349" s="158"/>
      <c r="G349" s="158"/>
      <c r="H349" s="332"/>
      <c r="I349" s="158"/>
      <c r="J349" s="158"/>
      <c r="K349" s="158"/>
      <c r="L349" s="158"/>
      <c r="M349" s="158"/>
      <c r="N349" s="297"/>
    </row>
    <row r="350" spans="1:14">
      <c r="A350" s="296"/>
      <c r="B350" s="158"/>
      <c r="C350" s="158"/>
      <c r="D350" s="158"/>
      <c r="E350" s="158"/>
      <c r="F350" s="158"/>
      <c r="G350" s="158"/>
      <c r="H350" s="332"/>
      <c r="I350" s="158"/>
      <c r="J350" s="158"/>
      <c r="K350" s="158"/>
      <c r="L350" s="158"/>
      <c r="M350" s="158"/>
      <c r="N350" s="297"/>
    </row>
    <row r="351" spans="1:14">
      <c r="A351" s="296"/>
      <c r="B351" s="158"/>
      <c r="C351" s="158"/>
      <c r="D351" s="158"/>
      <c r="E351" s="158"/>
      <c r="F351" s="158"/>
      <c r="G351" s="158"/>
      <c r="H351" s="332"/>
      <c r="I351" s="158"/>
      <c r="J351" s="158"/>
      <c r="K351" s="158"/>
      <c r="L351" s="158"/>
      <c r="M351" s="158"/>
      <c r="N351" s="297"/>
    </row>
    <row r="352" spans="1:14">
      <c r="A352" s="296"/>
      <c r="B352" s="158"/>
      <c r="C352" s="158"/>
      <c r="D352" s="158"/>
      <c r="E352" s="158"/>
      <c r="F352" s="158"/>
      <c r="G352" s="158"/>
      <c r="H352" s="332"/>
      <c r="I352" s="158"/>
      <c r="J352" s="158"/>
      <c r="K352" s="158"/>
      <c r="L352" s="158"/>
      <c r="M352" s="158"/>
      <c r="N352" s="297"/>
    </row>
    <row r="353" spans="1:14">
      <c r="A353" s="296"/>
      <c r="B353" s="158"/>
      <c r="C353" s="158"/>
      <c r="D353" s="158"/>
      <c r="E353" s="158"/>
      <c r="F353" s="158"/>
      <c r="G353" s="158"/>
      <c r="H353" s="332"/>
      <c r="I353" s="158"/>
      <c r="J353" s="158"/>
      <c r="K353" s="158"/>
      <c r="L353" s="158"/>
      <c r="M353" s="158"/>
      <c r="N353" s="297"/>
    </row>
    <row r="354" spans="1:14">
      <c r="A354" s="296"/>
      <c r="B354" s="158"/>
      <c r="C354" s="158"/>
      <c r="D354" s="158"/>
      <c r="E354" s="158"/>
      <c r="F354" s="158"/>
      <c r="G354" s="158"/>
      <c r="H354" s="332"/>
      <c r="I354" s="158"/>
      <c r="J354" s="158"/>
      <c r="K354" s="158"/>
      <c r="L354" s="158"/>
      <c r="M354" s="158"/>
      <c r="N354" s="297"/>
    </row>
    <row r="355" spans="1:14">
      <c r="A355" s="296"/>
      <c r="B355" s="158"/>
      <c r="C355" s="158"/>
      <c r="D355" s="158"/>
      <c r="E355" s="158"/>
      <c r="F355" s="158"/>
      <c r="G355" s="158"/>
      <c r="H355" s="332"/>
      <c r="I355" s="158"/>
      <c r="J355" s="158"/>
      <c r="K355" s="158"/>
      <c r="L355" s="158"/>
      <c r="M355" s="158"/>
      <c r="N355" s="297"/>
    </row>
    <row r="356" spans="1:14">
      <c r="A356" s="296"/>
      <c r="B356" s="158"/>
      <c r="C356" s="158"/>
      <c r="D356" s="158"/>
      <c r="E356" s="158"/>
      <c r="F356" s="158"/>
      <c r="G356" s="158"/>
      <c r="H356" s="332"/>
      <c r="I356" s="158"/>
      <c r="J356" s="158"/>
      <c r="K356" s="158"/>
      <c r="L356" s="158"/>
      <c r="M356" s="158"/>
      <c r="N356" s="297"/>
    </row>
    <row r="357" spans="1:14">
      <c r="A357" s="296"/>
      <c r="B357" s="158"/>
      <c r="C357" s="158"/>
      <c r="D357" s="158"/>
      <c r="E357" s="158"/>
      <c r="F357" s="158"/>
      <c r="G357" s="158"/>
      <c r="H357" s="332"/>
      <c r="I357" s="158"/>
      <c r="J357" s="158"/>
      <c r="K357" s="158"/>
      <c r="L357" s="158"/>
      <c r="M357" s="158"/>
      <c r="N357" s="297"/>
    </row>
    <row r="358" spans="1:14">
      <c r="A358" s="296"/>
      <c r="B358" s="158"/>
      <c r="C358" s="158"/>
      <c r="D358" s="158"/>
      <c r="E358" s="158"/>
      <c r="F358" s="158"/>
      <c r="G358" s="158"/>
      <c r="H358" s="332"/>
      <c r="I358" s="158"/>
      <c r="J358" s="158"/>
      <c r="K358" s="158"/>
      <c r="L358" s="158"/>
      <c r="M358" s="158"/>
      <c r="N358" s="297"/>
    </row>
    <row r="359" spans="1:14">
      <c r="A359" s="296"/>
      <c r="B359" s="158"/>
      <c r="C359" s="158"/>
      <c r="D359" s="158"/>
      <c r="E359" s="158"/>
      <c r="F359" s="158"/>
      <c r="G359" s="158"/>
      <c r="H359" s="332"/>
      <c r="I359" s="158"/>
      <c r="J359" s="158"/>
      <c r="K359" s="158"/>
      <c r="L359" s="158"/>
      <c r="M359" s="158"/>
      <c r="N359" s="297"/>
    </row>
    <row r="360" spans="1:14">
      <c r="A360" s="296"/>
      <c r="B360" s="158"/>
      <c r="C360" s="158"/>
      <c r="D360" s="158"/>
      <c r="E360" s="158"/>
      <c r="F360" s="158"/>
      <c r="G360" s="158"/>
      <c r="H360" s="332"/>
      <c r="I360" s="158"/>
      <c r="J360" s="158"/>
      <c r="K360" s="158"/>
      <c r="L360" s="158"/>
      <c r="M360" s="158"/>
      <c r="N360" s="297"/>
    </row>
    <row r="361" spans="1:14">
      <c r="A361" s="296"/>
      <c r="B361" s="158"/>
      <c r="C361" s="158"/>
      <c r="D361" s="158"/>
      <c r="E361" s="158"/>
      <c r="F361" s="158"/>
      <c r="G361" s="158"/>
      <c r="H361" s="332"/>
      <c r="I361" s="158"/>
      <c r="J361" s="158"/>
      <c r="K361" s="158"/>
      <c r="L361" s="158"/>
      <c r="M361" s="158"/>
      <c r="N361" s="297"/>
    </row>
    <row r="362" spans="1:14">
      <c r="A362" s="296"/>
      <c r="B362" s="158"/>
      <c r="C362" s="158"/>
      <c r="D362" s="158"/>
      <c r="E362" s="158"/>
      <c r="F362" s="158"/>
      <c r="G362" s="158"/>
      <c r="H362" s="332"/>
      <c r="I362" s="158"/>
      <c r="J362" s="158"/>
      <c r="K362" s="158"/>
      <c r="L362" s="158"/>
      <c r="M362" s="158"/>
      <c r="N362" s="297"/>
    </row>
    <row r="363" spans="1:14">
      <c r="A363" s="296"/>
      <c r="B363" s="158"/>
      <c r="C363" s="158"/>
      <c r="D363" s="158"/>
      <c r="E363" s="158"/>
      <c r="F363" s="158"/>
      <c r="G363" s="158"/>
      <c r="H363" s="332"/>
      <c r="I363" s="158"/>
      <c r="J363" s="158"/>
      <c r="K363" s="158"/>
      <c r="L363" s="158"/>
      <c r="M363" s="158"/>
      <c r="N363" s="297"/>
    </row>
    <row r="364" spans="1:14">
      <c r="A364" s="296"/>
      <c r="B364" s="158"/>
      <c r="C364" s="158"/>
      <c r="D364" s="158"/>
      <c r="E364" s="158"/>
      <c r="F364" s="158"/>
      <c r="G364" s="158"/>
      <c r="H364" s="332"/>
      <c r="I364" s="158"/>
      <c r="J364" s="158"/>
      <c r="K364" s="158"/>
      <c r="L364" s="158"/>
      <c r="M364" s="158"/>
      <c r="N364" s="297"/>
    </row>
    <row r="365" spans="1:14">
      <c r="A365" s="298"/>
      <c r="B365" s="299"/>
      <c r="C365" s="299"/>
      <c r="D365" s="299"/>
      <c r="E365" s="299"/>
      <c r="F365" s="299"/>
      <c r="G365" s="299"/>
      <c r="H365" s="333"/>
      <c r="I365" s="299"/>
      <c r="J365" s="299"/>
      <c r="K365" s="299"/>
      <c r="L365" s="299"/>
      <c r="M365" s="299"/>
      <c r="N365" s="300"/>
    </row>
    <row r="366" spans="1:14" ht="30" customHeight="1">
      <c r="A366" s="251" t="s">
        <v>1148</v>
      </c>
      <c r="B366" s="408" t="s">
        <v>1211</v>
      </c>
      <c r="C366" s="408"/>
      <c r="D366" s="408"/>
      <c r="E366" s="408"/>
      <c r="F366" s="408"/>
      <c r="G366" s="408"/>
      <c r="H366" s="408"/>
      <c r="I366" s="408"/>
      <c r="J366" s="408"/>
      <c r="K366" s="408"/>
      <c r="L366" s="408"/>
      <c r="M366" s="252"/>
      <c r="N366" s="253" t="s">
        <v>1149</v>
      </c>
    </row>
    <row r="367" spans="1:14">
      <c r="A367" s="301"/>
      <c r="B367" s="158"/>
      <c r="C367" s="158"/>
      <c r="D367" s="158"/>
      <c r="E367" s="158"/>
      <c r="F367" s="158"/>
      <c r="G367" s="158"/>
      <c r="H367" s="332"/>
      <c r="I367" s="158"/>
      <c r="J367" s="158"/>
      <c r="K367" s="158"/>
      <c r="L367" s="158"/>
      <c r="M367" s="158"/>
      <c r="N367" s="297"/>
    </row>
    <row r="368" spans="1:14">
      <c r="A368" s="301"/>
      <c r="B368" s="158"/>
      <c r="C368" s="158"/>
      <c r="D368" s="158"/>
      <c r="E368" s="158"/>
      <c r="F368" s="158"/>
      <c r="G368" s="158"/>
      <c r="H368" s="332"/>
      <c r="I368" s="158"/>
      <c r="J368" s="158"/>
      <c r="K368" s="158"/>
      <c r="L368" s="158"/>
      <c r="M368" s="158"/>
      <c r="N368" s="297"/>
    </row>
    <row r="369" spans="1:14">
      <c r="A369" s="301"/>
      <c r="B369" s="158"/>
      <c r="C369" s="158"/>
      <c r="D369" s="158"/>
      <c r="E369" s="158"/>
      <c r="F369" s="158"/>
      <c r="G369" s="158"/>
      <c r="H369" s="332"/>
      <c r="I369" s="158"/>
      <c r="J369" s="158"/>
      <c r="K369" s="158"/>
      <c r="L369" s="158"/>
      <c r="M369" s="158"/>
      <c r="N369" s="297"/>
    </row>
    <row r="370" spans="1:14" ht="14.4" customHeight="1">
      <c r="A370" s="301"/>
      <c r="B370" s="158"/>
      <c r="C370" s="158"/>
      <c r="D370" s="158"/>
      <c r="E370" s="158"/>
      <c r="F370" s="158"/>
      <c r="G370" s="158"/>
      <c r="H370" s="332"/>
      <c r="I370" s="158"/>
      <c r="J370" s="158"/>
      <c r="K370" s="158"/>
      <c r="L370" s="158"/>
      <c r="M370" s="158"/>
      <c r="N370" s="297"/>
    </row>
    <row r="371" spans="1:14" ht="13.95" customHeight="1">
      <c r="A371" s="301"/>
      <c r="B371" s="158"/>
      <c r="C371" s="158"/>
      <c r="D371" s="158"/>
      <c r="E371" s="158"/>
      <c r="F371" s="158"/>
      <c r="G371" s="158"/>
      <c r="H371" s="332"/>
      <c r="I371" s="158"/>
      <c r="J371" s="158"/>
      <c r="K371" s="158"/>
      <c r="L371" s="158"/>
      <c r="M371" s="158"/>
      <c r="N371" s="297"/>
    </row>
    <row r="372" spans="1:14" ht="14.4" customHeight="1">
      <c r="A372" s="301"/>
      <c r="B372" s="158"/>
      <c r="C372" s="158"/>
      <c r="D372" s="158"/>
      <c r="E372" s="158"/>
      <c r="F372" s="158"/>
      <c r="G372" s="158"/>
      <c r="H372" s="332"/>
      <c r="I372" s="158"/>
      <c r="J372" s="158"/>
      <c r="K372" s="158"/>
      <c r="L372" s="158"/>
      <c r="M372" s="158"/>
      <c r="N372" s="297"/>
    </row>
    <row r="373" spans="1:14">
      <c r="A373" s="301"/>
      <c r="B373" s="158"/>
      <c r="C373" s="158"/>
      <c r="D373" s="158"/>
      <c r="E373" s="158"/>
      <c r="F373" s="158"/>
      <c r="G373" s="158"/>
      <c r="H373" s="332"/>
      <c r="I373" s="158"/>
      <c r="J373" s="158"/>
      <c r="K373" s="158"/>
      <c r="L373" s="158"/>
      <c r="M373" s="158"/>
      <c r="N373" s="297"/>
    </row>
    <row r="374" spans="1:14">
      <c r="A374" s="301"/>
      <c r="B374" s="158"/>
      <c r="C374" s="158"/>
      <c r="D374" s="158"/>
      <c r="E374" s="158"/>
      <c r="F374" s="158"/>
      <c r="G374" s="158"/>
      <c r="H374" s="332"/>
      <c r="I374" s="158"/>
      <c r="J374" s="158"/>
      <c r="K374" s="158"/>
      <c r="L374" s="158"/>
      <c r="M374" s="158"/>
      <c r="N374" s="297"/>
    </row>
    <row r="375" spans="1:14" ht="13.2" customHeight="1">
      <c r="A375" s="301"/>
      <c r="B375" s="158"/>
      <c r="C375" s="158"/>
      <c r="D375" s="158"/>
      <c r="E375" s="158"/>
      <c r="F375" s="158"/>
      <c r="G375" s="158"/>
      <c r="H375" s="332"/>
      <c r="I375" s="158"/>
      <c r="J375" s="158"/>
      <c r="K375" s="158"/>
      <c r="L375" s="158"/>
      <c r="M375" s="158"/>
      <c r="N375" s="297"/>
    </row>
    <row r="376" spans="1:14">
      <c r="A376" s="301"/>
      <c r="B376" s="158"/>
      <c r="C376" s="158"/>
      <c r="D376" s="158"/>
      <c r="E376" s="158"/>
      <c r="F376" s="158"/>
      <c r="G376" s="158"/>
      <c r="H376" s="332"/>
      <c r="I376" s="158"/>
      <c r="J376" s="158"/>
      <c r="K376" s="158"/>
      <c r="L376" s="158"/>
      <c r="M376" s="158"/>
      <c r="N376" s="297"/>
    </row>
    <row r="377" spans="1:14">
      <c r="A377" s="301"/>
      <c r="B377" s="158"/>
      <c r="C377" s="158"/>
      <c r="D377" s="158"/>
      <c r="E377" s="158"/>
      <c r="F377" s="158"/>
      <c r="G377" s="158"/>
      <c r="H377" s="332"/>
      <c r="I377" s="158"/>
      <c r="J377" s="158"/>
      <c r="K377" s="158"/>
      <c r="L377" s="158"/>
      <c r="M377" s="158"/>
      <c r="N377" s="297"/>
    </row>
    <row r="378" spans="1:14">
      <c r="A378" s="301"/>
      <c r="B378" s="158"/>
      <c r="C378" s="158"/>
      <c r="D378" s="158"/>
      <c r="E378" s="158"/>
      <c r="F378" s="158"/>
      <c r="G378" s="158"/>
      <c r="H378" s="332"/>
      <c r="I378" s="158"/>
      <c r="J378" s="158"/>
      <c r="K378" s="158"/>
      <c r="L378" s="158"/>
      <c r="M378" s="158"/>
      <c r="N378" s="297"/>
    </row>
    <row r="379" spans="1:14">
      <c r="A379" s="301"/>
      <c r="B379" s="158"/>
      <c r="C379" s="158"/>
      <c r="D379" s="158"/>
      <c r="E379" s="158"/>
      <c r="F379" s="158"/>
      <c r="G379" s="158"/>
      <c r="H379" s="332"/>
      <c r="I379" s="158"/>
      <c r="J379" s="158"/>
      <c r="K379" s="158"/>
      <c r="L379" s="158"/>
      <c r="M379" s="158"/>
      <c r="N379" s="297"/>
    </row>
    <row r="380" spans="1:14">
      <c r="A380" s="301"/>
      <c r="B380" s="158"/>
      <c r="C380" s="158"/>
      <c r="D380" s="158"/>
      <c r="E380" s="158"/>
      <c r="F380" s="158"/>
      <c r="G380" s="158"/>
      <c r="H380" s="332"/>
      <c r="I380" s="158"/>
      <c r="J380" s="158"/>
      <c r="K380" s="158"/>
      <c r="L380" s="158"/>
      <c r="M380" s="158"/>
      <c r="N380" s="297"/>
    </row>
    <row r="381" spans="1:14">
      <c r="A381" s="301"/>
      <c r="B381" s="158"/>
      <c r="C381" s="158"/>
      <c r="D381" s="158"/>
      <c r="E381" s="158"/>
      <c r="F381" s="158"/>
      <c r="G381" s="158"/>
      <c r="H381" s="332"/>
      <c r="I381" s="158"/>
      <c r="J381" s="158"/>
      <c r="K381" s="158"/>
      <c r="L381" s="158"/>
      <c r="M381" s="158"/>
      <c r="N381" s="297"/>
    </row>
    <row r="382" spans="1:14" ht="13.95" customHeight="1">
      <c r="A382" s="301"/>
      <c r="B382" s="158"/>
      <c r="C382" s="158"/>
      <c r="D382" s="158"/>
      <c r="E382" s="158"/>
      <c r="F382" s="158"/>
      <c r="G382" s="158"/>
      <c r="H382" s="332"/>
      <c r="I382" s="158"/>
      <c r="J382" s="158"/>
      <c r="K382" s="158"/>
      <c r="L382" s="158"/>
      <c r="M382" s="158"/>
      <c r="N382" s="297"/>
    </row>
    <row r="383" spans="1:14" ht="13.95" customHeight="1">
      <c r="A383" s="301"/>
      <c r="B383" s="158"/>
      <c r="C383" s="158"/>
      <c r="D383" s="158"/>
      <c r="E383" s="158"/>
      <c r="F383" s="158"/>
      <c r="G383" s="158"/>
      <c r="H383" s="332"/>
      <c r="I383" s="158"/>
      <c r="J383" s="158"/>
      <c r="K383" s="158"/>
      <c r="L383" s="158"/>
      <c r="M383" s="158"/>
      <c r="N383" s="297"/>
    </row>
    <row r="384" spans="1:14" ht="13.95" customHeight="1">
      <c r="A384" s="301"/>
      <c r="B384" s="158"/>
      <c r="C384" s="158"/>
      <c r="D384" s="158"/>
      <c r="E384" s="158"/>
      <c r="F384" s="158"/>
      <c r="G384" s="158"/>
      <c r="H384" s="332"/>
      <c r="I384" s="158"/>
      <c r="J384" s="158"/>
      <c r="K384" s="158"/>
      <c r="L384" s="158"/>
      <c r="M384" s="158"/>
      <c r="N384" s="297"/>
    </row>
    <row r="385" spans="1:14" ht="13.95" customHeight="1">
      <c r="A385" s="301"/>
      <c r="B385" s="158"/>
      <c r="C385" s="158"/>
      <c r="D385" s="158"/>
      <c r="E385" s="158"/>
      <c r="F385" s="158"/>
      <c r="G385" s="158"/>
      <c r="H385" s="332"/>
      <c r="I385" s="158"/>
      <c r="J385" s="158"/>
      <c r="K385" s="158"/>
      <c r="L385" s="158"/>
      <c r="M385" s="158"/>
      <c r="N385" s="297"/>
    </row>
    <row r="386" spans="1:14" ht="13.95" customHeight="1">
      <c r="A386" s="301"/>
      <c r="B386" s="158"/>
      <c r="C386" s="158"/>
      <c r="D386" s="158"/>
      <c r="E386" s="158"/>
      <c r="F386" s="158"/>
      <c r="G386" s="158"/>
      <c r="H386" s="332"/>
      <c r="I386" s="158"/>
      <c r="J386" s="158"/>
      <c r="K386" s="158"/>
      <c r="L386" s="158"/>
      <c r="M386" s="158"/>
      <c r="N386" s="297"/>
    </row>
    <row r="387" spans="1:14" ht="13.95" customHeight="1">
      <c r="A387" s="301"/>
      <c r="B387" s="158"/>
      <c r="C387" s="158"/>
      <c r="D387" s="158"/>
      <c r="E387" s="158"/>
      <c r="F387" s="158"/>
      <c r="G387" s="158"/>
      <c r="H387" s="332"/>
      <c r="I387" s="158"/>
      <c r="J387" s="158"/>
      <c r="K387" s="158"/>
      <c r="L387" s="158"/>
      <c r="M387" s="158"/>
      <c r="N387" s="297"/>
    </row>
    <row r="388" spans="1:14" ht="13.95" customHeight="1">
      <c r="A388" s="301"/>
      <c r="B388" s="158"/>
      <c r="C388" s="158"/>
      <c r="D388" s="158"/>
      <c r="E388" s="158"/>
      <c r="F388" s="158"/>
      <c r="G388" s="158"/>
      <c r="H388" s="332"/>
      <c r="I388" s="158"/>
      <c r="J388" s="158"/>
      <c r="K388" s="158"/>
      <c r="L388" s="158"/>
      <c r="M388" s="158"/>
      <c r="N388" s="297"/>
    </row>
    <row r="389" spans="1:14" ht="13.95" customHeight="1">
      <c r="A389" s="301"/>
      <c r="B389" s="158"/>
      <c r="C389" s="158"/>
      <c r="D389" s="158"/>
      <c r="E389" s="158"/>
      <c r="F389" s="158"/>
      <c r="G389" s="158"/>
      <c r="H389" s="332"/>
      <c r="I389" s="158"/>
      <c r="J389" s="158"/>
      <c r="K389" s="158"/>
      <c r="L389" s="158"/>
      <c r="M389" s="158"/>
      <c r="N389" s="297"/>
    </row>
    <row r="390" spans="1:14" ht="13.95" customHeight="1">
      <c r="A390" s="301"/>
      <c r="B390" s="158"/>
      <c r="C390" s="158"/>
      <c r="D390" s="158"/>
      <c r="E390" s="158"/>
      <c r="F390" s="158"/>
      <c r="G390" s="158"/>
      <c r="H390" s="332"/>
      <c r="I390" s="158"/>
      <c r="J390" s="158"/>
      <c r="K390" s="158"/>
      <c r="L390" s="158"/>
      <c r="M390" s="158"/>
      <c r="N390" s="297"/>
    </row>
    <row r="391" spans="1:14" ht="13.95" customHeight="1">
      <c r="A391" s="301"/>
      <c r="B391" s="158"/>
      <c r="C391" s="158"/>
      <c r="D391" s="158"/>
      <c r="E391" s="158"/>
      <c r="F391" s="158"/>
      <c r="G391" s="158"/>
      <c r="H391" s="332"/>
      <c r="I391" s="158"/>
      <c r="J391" s="158"/>
      <c r="K391" s="158"/>
      <c r="L391" s="158"/>
      <c r="M391" s="158"/>
      <c r="N391" s="297"/>
    </row>
    <row r="392" spans="1:14" ht="13.95" customHeight="1">
      <c r="A392" s="301"/>
      <c r="B392" s="158"/>
      <c r="C392" s="158"/>
      <c r="D392" s="158"/>
      <c r="E392" s="158"/>
      <c r="F392" s="158"/>
      <c r="G392" s="158"/>
      <c r="H392" s="332"/>
      <c r="I392" s="158"/>
      <c r="J392" s="158"/>
      <c r="K392" s="158"/>
      <c r="L392" s="158"/>
      <c r="M392" s="158"/>
      <c r="N392" s="297"/>
    </row>
    <row r="393" spans="1:14" ht="13.95" customHeight="1">
      <c r="A393" s="301"/>
      <c r="B393" s="158"/>
      <c r="C393" s="158"/>
      <c r="D393" s="158"/>
      <c r="E393" s="158"/>
      <c r="F393" s="158"/>
      <c r="G393" s="158"/>
      <c r="H393" s="332"/>
      <c r="I393" s="158"/>
      <c r="J393" s="158"/>
      <c r="K393" s="158"/>
      <c r="L393" s="158"/>
      <c r="M393" s="158"/>
      <c r="N393" s="297"/>
    </row>
    <row r="394" spans="1:14" ht="13.95" customHeight="1">
      <c r="A394" s="301"/>
      <c r="B394" s="158"/>
      <c r="C394" s="158"/>
      <c r="D394" s="158"/>
      <c r="E394" s="158"/>
      <c r="F394" s="158"/>
      <c r="G394" s="158"/>
      <c r="H394" s="332"/>
      <c r="I394" s="158"/>
      <c r="J394" s="158"/>
      <c r="K394" s="158"/>
      <c r="L394" s="158"/>
      <c r="M394" s="158"/>
      <c r="N394" s="297"/>
    </row>
    <row r="395" spans="1:14" ht="13.95" customHeight="1">
      <c r="A395" s="301"/>
      <c r="B395" s="158"/>
      <c r="C395" s="158"/>
      <c r="D395" s="158"/>
      <c r="E395" s="158"/>
      <c r="F395" s="158"/>
      <c r="G395" s="158"/>
      <c r="H395" s="332"/>
      <c r="I395" s="158"/>
      <c r="J395" s="158"/>
      <c r="K395" s="158"/>
      <c r="L395" s="158"/>
      <c r="M395" s="158"/>
      <c r="N395" s="297"/>
    </row>
    <row r="396" spans="1:14" ht="13.95" customHeight="1">
      <c r="A396" s="301"/>
      <c r="B396" s="158"/>
      <c r="C396" s="158"/>
      <c r="D396" s="158"/>
      <c r="E396" s="158"/>
      <c r="F396" s="158"/>
      <c r="G396" s="158"/>
      <c r="H396" s="332"/>
      <c r="I396" s="158"/>
      <c r="J396" s="158"/>
      <c r="K396" s="158"/>
      <c r="L396" s="158"/>
      <c r="M396" s="158"/>
      <c r="N396" s="297"/>
    </row>
    <row r="397" spans="1:14" ht="13.95" customHeight="1">
      <c r="A397" s="301"/>
      <c r="B397" s="158"/>
      <c r="C397" s="158"/>
      <c r="D397" s="158"/>
      <c r="E397" s="158"/>
      <c r="F397" s="158"/>
      <c r="G397" s="158"/>
      <c r="H397" s="332"/>
      <c r="I397" s="158"/>
      <c r="J397" s="158"/>
      <c r="K397" s="158"/>
      <c r="L397" s="158"/>
      <c r="M397" s="158"/>
      <c r="N397" s="297"/>
    </row>
    <row r="398" spans="1:14" ht="13.95" customHeight="1">
      <c r="A398" s="301"/>
      <c r="B398" s="158"/>
      <c r="C398" s="158"/>
      <c r="D398" s="158"/>
      <c r="E398" s="158"/>
      <c r="F398" s="158"/>
      <c r="G398" s="158"/>
      <c r="H398" s="332"/>
      <c r="I398" s="158"/>
      <c r="J398" s="158"/>
      <c r="K398" s="158"/>
      <c r="L398" s="158"/>
      <c r="M398" s="158"/>
      <c r="N398" s="297"/>
    </row>
    <row r="399" spans="1:14" ht="13.95" customHeight="1">
      <c r="A399" s="301"/>
      <c r="B399" s="158"/>
      <c r="C399" s="158"/>
      <c r="D399" s="158"/>
      <c r="E399" s="158"/>
      <c r="F399" s="158"/>
      <c r="G399" s="158"/>
      <c r="H399" s="332"/>
      <c r="I399" s="158"/>
      <c r="J399" s="158"/>
      <c r="K399" s="158"/>
      <c r="L399" s="158"/>
      <c r="M399" s="158"/>
      <c r="N399" s="297"/>
    </row>
    <row r="400" spans="1:14" ht="13.95" customHeight="1">
      <c r="A400" s="301"/>
      <c r="B400" s="158"/>
      <c r="C400" s="158"/>
      <c r="D400" s="158"/>
      <c r="E400" s="158"/>
      <c r="F400" s="158"/>
      <c r="G400" s="158"/>
      <c r="H400" s="332"/>
      <c r="I400" s="158"/>
      <c r="J400" s="158"/>
      <c r="K400" s="158"/>
      <c r="L400" s="158"/>
      <c r="M400" s="158"/>
      <c r="N400" s="297"/>
    </row>
    <row r="401" spans="1:14" ht="13.95" customHeight="1">
      <c r="A401" s="301"/>
      <c r="B401" s="158"/>
      <c r="C401" s="158"/>
      <c r="D401" s="158"/>
      <c r="E401" s="158"/>
      <c r="F401" s="158"/>
      <c r="G401" s="158"/>
      <c r="H401" s="332"/>
      <c r="I401" s="158"/>
      <c r="J401" s="158"/>
      <c r="K401" s="158"/>
      <c r="L401" s="158"/>
      <c r="M401" s="158"/>
      <c r="N401" s="297"/>
    </row>
    <row r="402" spans="1:14" ht="13.95" customHeight="1">
      <c r="A402" s="301"/>
      <c r="B402" s="158"/>
      <c r="C402" s="158"/>
      <c r="D402" s="158"/>
      <c r="E402" s="158"/>
      <c r="F402" s="158"/>
      <c r="G402" s="158"/>
      <c r="H402" s="332"/>
      <c r="I402" s="158"/>
      <c r="J402" s="158"/>
      <c r="K402" s="158"/>
      <c r="L402" s="158"/>
      <c r="M402" s="158"/>
      <c r="N402" s="297"/>
    </row>
    <row r="403" spans="1:14">
      <c r="A403" s="301"/>
      <c r="B403" s="158"/>
      <c r="C403" s="158"/>
      <c r="D403" s="158"/>
      <c r="E403" s="158"/>
      <c r="F403" s="158"/>
      <c r="G403" s="158"/>
      <c r="H403" s="332"/>
      <c r="I403" s="158"/>
      <c r="J403" s="158"/>
      <c r="K403" s="158"/>
      <c r="L403" s="158"/>
      <c r="M403" s="158"/>
      <c r="N403" s="297"/>
    </row>
    <row r="404" spans="1:14" ht="14.4" customHeight="1">
      <c r="A404" s="301"/>
      <c r="B404" s="158"/>
      <c r="C404" s="158"/>
      <c r="D404" s="158"/>
      <c r="E404" s="158"/>
      <c r="F404" s="158"/>
      <c r="G404" s="158"/>
      <c r="H404" s="332"/>
      <c r="I404" s="158"/>
      <c r="J404" s="158"/>
      <c r="K404" s="158"/>
      <c r="L404" s="158"/>
      <c r="M404" s="158"/>
      <c r="N404" s="297"/>
    </row>
    <row r="405" spans="1:14" ht="13.95" customHeight="1">
      <c r="A405" s="301"/>
      <c r="B405" s="158"/>
      <c r="C405" s="158"/>
      <c r="D405" s="158"/>
      <c r="E405" s="158"/>
      <c r="F405" s="158"/>
      <c r="G405" s="158"/>
      <c r="H405" s="332"/>
      <c r="I405" s="158"/>
      <c r="J405" s="158"/>
      <c r="K405" s="158"/>
      <c r="L405" s="158"/>
      <c r="M405" s="158"/>
      <c r="N405" s="297"/>
    </row>
    <row r="406" spans="1:14" ht="14.4" customHeight="1">
      <c r="A406" s="301"/>
      <c r="B406" s="158"/>
      <c r="C406" s="158"/>
      <c r="D406" s="158"/>
      <c r="E406" s="158"/>
      <c r="F406" s="158"/>
      <c r="G406" s="158"/>
      <c r="H406" s="332"/>
      <c r="I406" s="158"/>
      <c r="J406" s="158"/>
      <c r="K406" s="158"/>
      <c r="L406" s="158"/>
      <c r="M406" s="158"/>
      <c r="N406" s="297"/>
    </row>
    <row r="407" spans="1:14" ht="14.4" customHeight="1">
      <c r="A407" s="301"/>
      <c r="B407" s="158"/>
      <c r="C407" s="158"/>
      <c r="D407" s="158"/>
      <c r="E407" s="158"/>
      <c r="F407" s="158"/>
      <c r="G407" s="158"/>
      <c r="H407" s="332"/>
      <c r="I407" s="158"/>
      <c r="J407" s="158"/>
      <c r="K407" s="158"/>
      <c r="L407" s="158"/>
      <c r="M407" s="158"/>
      <c r="N407" s="297"/>
    </row>
    <row r="408" spans="1:14" ht="13.95" customHeight="1">
      <c r="A408" s="301"/>
      <c r="B408" s="158"/>
      <c r="C408" s="158"/>
      <c r="D408" s="158"/>
      <c r="E408" s="158"/>
      <c r="F408" s="158"/>
      <c r="G408" s="158"/>
      <c r="H408" s="332"/>
      <c r="I408" s="158"/>
      <c r="J408" s="158"/>
      <c r="K408" s="158"/>
      <c r="L408" s="158"/>
      <c r="M408" s="158"/>
      <c r="N408" s="297"/>
    </row>
    <row r="409" spans="1:14" ht="14.4" customHeight="1">
      <c r="A409" s="301"/>
      <c r="B409" s="158"/>
      <c r="C409" s="158"/>
      <c r="D409" s="158"/>
      <c r="E409" s="158"/>
      <c r="F409" s="158"/>
      <c r="G409" s="158"/>
      <c r="H409" s="332"/>
      <c r="I409" s="158"/>
      <c r="J409" s="158"/>
      <c r="K409" s="158"/>
      <c r="L409" s="158"/>
      <c r="M409" s="158"/>
      <c r="N409" s="297"/>
    </row>
    <row r="410" spans="1:14">
      <c r="A410" s="301"/>
      <c r="B410" s="158"/>
      <c r="C410" s="158"/>
      <c r="D410" s="158"/>
      <c r="E410" s="158"/>
      <c r="F410" s="158"/>
      <c r="G410" s="158"/>
      <c r="H410" s="332"/>
      <c r="I410" s="158"/>
      <c r="J410" s="158"/>
      <c r="K410" s="158"/>
      <c r="L410" s="158"/>
      <c r="M410" s="158"/>
      <c r="N410" s="297"/>
    </row>
    <row r="411" spans="1:14">
      <c r="A411" s="301"/>
      <c r="B411" s="158"/>
      <c r="C411" s="158"/>
      <c r="D411" s="158"/>
      <c r="E411" s="158"/>
      <c r="F411" s="158"/>
      <c r="G411" s="158"/>
      <c r="H411" s="332"/>
      <c r="I411" s="158"/>
      <c r="J411" s="158"/>
      <c r="K411" s="158"/>
      <c r="L411" s="158"/>
      <c r="M411" s="158"/>
      <c r="N411" s="297"/>
    </row>
    <row r="412" spans="1:14">
      <c r="A412" s="302"/>
      <c r="B412" s="299"/>
      <c r="C412" s="299"/>
      <c r="D412" s="299"/>
      <c r="E412" s="299"/>
      <c r="F412" s="299"/>
      <c r="G412" s="299"/>
      <c r="H412" s="333"/>
      <c r="I412" s="299"/>
      <c r="J412" s="299"/>
      <c r="K412" s="299"/>
      <c r="L412" s="299"/>
      <c r="M412" s="299"/>
      <c r="N412" s="300"/>
    </row>
    <row r="413" spans="1:14" ht="30" customHeight="1">
      <c r="A413" s="303" t="s">
        <v>1148</v>
      </c>
      <c r="B413" s="685" t="s">
        <v>1170</v>
      </c>
      <c r="C413" s="685"/>
      <c r="D413" s="685"/>
      <c r="E413" s="685"/>
      <c r="F413" s="685"/>
      <c r="G413" s="685"/>
      <c r="H413" s="685"/>
      <c r="I413" s="685"/>
      <c r="J413" s="685"/>
      <c r="K413" s="685"/>
      <c r="L413" s="685"/>
      <c r="M413" s="304"/>
      <c r="N413" s="305" t="s">
        <v>1149</v>
      </c>
    </row>
    <row r="414" spans="1:14">
      <c r="A414" s="306"/>
      <c r="B414" s="307"/>
      <c r="C414" s="307"/>
      <c r="D414" s="307"/>
      <c r="E414" s="307"/>
      <c r="F414" s="307"/>
      <c r="G414" s="307"/>
      <c r="H414" s="334"/>
      <c r="I414" s="307"/>
      <c r="J414" s="307"/>
      <c r="K414" s="307"/>
      <c r="L414" s="307"/>
      <c r="M414" s="307"/>
      <c r="N414" s="308"/>
    </row>
    <row r="415" spans="1:14">
      <c r="A415" s="306"/>
      <c r="B415" s="307"/>
      <c r="C415" s="307"/>
      <c r="D415" s="307"/>
      <c r="E415" s="307"/>
      <c r="F415" s="307"/>
      <c r="G415" s="307"/>
      <c r="H415" s="334"/>
      <c r="I415" s="307"/>
      <c r="J415" s="307"/>
      <c r="K415" s="307"/>
      <c r="L415" s="307"/>
      <c r="M415" s="307"/>
      <c r="N415" s="308"/>
    </row>
    <row r="416" spans="1:14">
      <c r="A416" s="306"/>
      <c r="B416" s="307"/>
      <c r="C416" s="307"/>
      <c r="D416" s="307"/>
      <c r="E416" s="307"/>
      <c r="F416" s="307"/>
      <c r="G416" s="307"/>
      <c r="H416" s="334"/>
      <c r="I416" s="307"/>
      <c r="J416" s="307"/>
      <c r="K416" s="307"/>
      <c r="L416" s="307"/>
      <c r="M416" s="307"/>
      <c r="N416" s="308"/>
    </row>
    <row r="417" spans="1:14">
      <c r="A417" s="306"/>
      <c r="B417" s="307"/>
      <c r="C417" s="307"/>
      <c r="D417" s="307"/>
      <c r="E417" s="307"/>
      <c r="F417" s="307"/>
      <c r="G417" s="307"/>
      <c r="H417" s="334"/>
      <c r="I417" s="307"/>
      <c r="J417" s="307"/>
      <c r="K417" s="307"/>
      <c r="L417" s="307"/>
      <c r="M417" s="307"/>
      <c r="N417" s="308"/>
    </row>
    <row r="418" spans="1:14">
      <c r="A418" s="306"/>
      <c r="B418" s="307"/>
      <c r="C418" s="307"/>
      <c r="D418" s="307"/>
      <c r="E418" s="307"/>
      <c r="F418" s="307"/>
      <c r="G418" s="307"/>
      <c r="H418" s="334"/>
      <c r="I418" s="307"/>
      <c r="J418" s="307"/>
      <c r="K418" s="307"/>
      <c r="L418" s="307"/>
      <c r="M418" s="307"/>
      <c r="N418" s="308"/>
    </row>
    <row r="419" spans="1:14" ht="13.95" customHeight="1">
      <c r="A419" s="306"/>
      <c r="B419" s="307"/>
      <c r="C419" s="307"/>
      <c r="D419" s="307"/>
      <c r="E419" s="307"/>
      <c r="F419" s="307"/>
      <c r="G419" s="307"/>
      <c r="H419" s="334"/>
      <c r="I419" s="307"/>
      <c r="J419" s="307"/>
      <c r="K419" s="307"/>
      <c r="L419" s="307"/>
      <c r="M419" s="307"/>
      <c r="N419" s="308"/>
    </row>
    <row r="420" spans="1:14">
      <c r="A420" s="306"/>
      <c r="B420" s="307"/>
      <c r="C420" s="307"/>
      <c r="D420" s="307"/>
      <c r="E420" s="307"/>
      <c r="F420" s="307"/>
      <c r="G420" s="307"/>
      <c r="H420" s="334"/>
      <c r="I420" s="307"/>
      <c r="J420" s="307"/>
      <c r="K420" s="307"/>
      <c r="L420" s="307"/>
      <c r="M420" s="307"/>
      <c r="N420" s="308"/>
    </row>
    <row r="421" spans="1:14">
      <c r="A421" s="306"/>
      <c r="B421" s="307"/>
      <c r="C421" s="307"/>
      <c r="D421" s="307"/>
      <c r="E421" s="307"/>
      <c r="F421" s="307"/>
      <c r="G421" s="307"/>
      <c r="H421" s="334"/>
      <c r="I421" s="307"/>
      <c r="J421" s="307"/>
      <c r="K421" s="307"/>
      <c r="L421" s="307"/>
      <c r="M421" s="307"/>
      <c r="N421" s="308"/>
    </row>
    <row r="422" spans="1:14" ht="13.95" customHeight="1">
      <c r="A422" s="306"/>
      <c r="B422" s="307"/>
      <c r="C422" s="307"/>
      <c r="D422" s="307"/>
      <c r="E422" s="307"/>
      <c r="F422" s="307"/>
      <c r="G422" s="307"/>
      <c r="H422" s="334"/>
      <c r="I422" s="307"/>
      <c r="J422" s="307"/>
      <c r="K422" s="307"/>
      <c r="L422" s="307"/>
      <c r="M422" s="307"/>
      <c r="N422" s="308"/>
    </row>
    <row r="423" spans="1:14" ht="13.95" customHeight="1">
      <c r="A423" s="306"/>
      <c r="B423" s="307"/>
      <c r="C423" s="307"/>
      <c r="D423" s="307"/>
      <c r="E423" s="307"/>
      <c r="F423" s="307"/>
      <c r="G423" s="307"/>
      <c r="H423" s="334"/>
      <c r="I423" s="307"/>
      <c r="J423" s="307"/>
      <c r="K423" s="307"/>
      <c r="L423" s="307"/>
      <c r="M423" s="307"/>
      <c r="N423" s="308"/>
    </row>
    <row r="424" spans="1:14">
      <c r="A424" s="306"/>
      <c r="B424" s="307"/>
      <c r="C424" s="307"/>
      <c r="D424" s="307"/>
      <c r="E424" s="307"/>
      <c r="F424" s="307"/>
      <c r="G424" s="307"/>
      <c r="H424" s="334"/>
      <c r="I424" s="307"/>
      <c r="J424" s="307"/>
      <c r="K424" s="307"/>
      <c r="L424" s="307"/>
      <c r="M424" s="307"/>
      <c r="N424" s="308"/>
    </row>
    <row r="425" spans="1:14">
      <c r="A425" s="306"/>
      <c r="B425" s="307"/>
      <c r="C425" s="307"/>
      <c r="D425" s="307"/>
      <c r="E425" s="307"/>
      <c r="F425" s="307"/>
      <c r="G425" s="307"/>
      <c r="H425" s="334"/>
      <c r="I425" s="307"/>
      <c r="J425" s="307"/>
      <c r="K425" s="307"/>
      <c r="L425" s="307"/>
      <c r="M425" s="307"/>
      <c r="N425" s="308"/>
    </row>
    <row r="426" spans="1:14" ht="13.95" customHeight="1">
      <c r="A426" s="306"/>
      <c r="B426" s="307"/>
      <c r="C426" s="307"/>
      <c r="D426" s="307"/>
      <c r="E426" s="307"/>
      <c r="F426" s="307"/>
      <c r="G426" s="307"/>
      <c r="H426" s="334"/>
      <c r="I426" s="307"/>
      <c r="J426" s="307"/>
      <c r="K426" s="307"/>
      <c r="L426" s="307"/>
      <c r="M426" s="307"/>
      <c r="N426" s="308"/>
    </row>
    <row r="427" spans="1:14" ht="13.95" customHeight="1">
      <c r="A427" s="306"/>
      <c r="B427" s="307"/>
      <c r="C427" s="307"/>
      <c r="D427" s="307"/>
      <c r="E427" s="307"/>
      <c r="F427" s="307"/>
      <c r="G427" s="307"/>
      <c r="H427" s="334"/>
      <c r="I427" s="307"/>
      <c r="J427" s="307"/>
      <c r="K427" s="307"/>
      <c r="L427" s="307"/>
      <c r="M427" s="307"/>
      <c r="N427" s="308"/>
    </row>
    <row r="428" spans="1:14">
      <c r="A428" s="306"/>
      <c r="B428" s="307"/>
      <c r="C428" s="307"/>
      <c r="D428" s="307"/>
      <c r="E428" s="307"/>
      <c r="F428" s="307"/>
      <c r="G428" s="307"/>
      <c r="H428" s="334"/>
      <c r="I428" s="307"/>
      <c r="J428" s="307"/>
      <c r="K428" s="307"/>
      <c r="L428" s="307"/>
      <c r="M428" s="307"/>
      <c r="N428" s="308"/>
    </row>
    <row r="429" spans="1:14">
      <c r="A429" s="306"/>
      <c r="B429" s="307"/>
      <c r="C429" s="307"/>
      <c r="D429" s="307"/>
      <c r="E429" s="307"/>
      <c r="F429" s="307"/>
      <c r="G429" s="307"/>
      <c r="H429" s="334"/>
      <c r="I429" s="307"/>
      <c r="J429" s="307"/>
      <c r="K429" s="307"/>
      <c r="L429" s="307"/>
      <c r="M429" s="307"/>
      <c r="N429" s="308"/>
    </row>
    <row r="430" spans="1:14" ht="13.95" customHeight="1">
      <c r="A430" s="306"/>
      <c r="B430" s="307"/>
      <c r="C430" s="307"/>
      <c r="D430" s="307"/>
      <c r="E430" s="307"/>
      <c r="F430" s="307"/>
      <c r="G430" s="307"/>
      <c r="H430" s="334"/>
      <c r="I430" s="307"/>
      <c r="J430" s="307"/>
      <c r="K430" s="307"/>
      <c r="L430" s="307"/>
      <c r="M430" s="307"/>
      <c r="N430" s="308"/>
    </row>
    <row r="431" spans="1:14" ht="13.95" customHeight="1">
      <c r="A431" s="306"/>
      <c r="B431" s="307"/>
      <c r="C431" s="307"/>
      <c r="D431" s="307"/>
      <c r="E431" s="307"/>
      <c r="F431" s="307"/>
      <c r="G431" s="307"/>
      <c r="H431" s="334"/>
      <c r="I431" s="307"/>
      <c r="J431" s="307"/>
      <c r="K431" s="307"/>
      <c r="L431" s="307"/>
      <c r="M431" s="307"/>
      <c r="N431" s="308"/>
    </row>
    <row r="432" spans="1:14">
      <c r="A432" s="306"/>
      <c r="B432" s="307"/>
      <c r="C432" s="307"/>
      <c r="D432" s="307"/>
      <c r="E432" s="307"/>
      <c r="F432" s="307"/>
      <c r="G432" s="307"/>
      <c r="H432" s="334"/>
      <c r="I432" s="307"/>
      <c r="J432" s="307"/>
      <c r="K432" s="307"/>
      <c r="L432" s="307"/>
      <c r="M432" s="307"/>
      <c r="N432" s="308"/>
    </row>
    <row r="433" spans="1:14">
      <c r="A433" s="306"/>
      <c r="B433" s="307"/>
      <c r="C433" s="307"/>
      <c r="D433" s="307"/>
      <c r="E433" s="307"/>
      <c r="F433" s="307"/>
      <c r="G433" s="307"/>
      <c r="H433" s="334"/>
      <c r="I433" s="307"/>
      <c r="J433" s="307"/>
      <c r="K433" s="307"/>
      <c r="L433" s="307"/>
      <c r="M433" s="307"/>
      <c r="N433" s="308"/>
    </row>
    <row r="434" spans="1:14" ht="13.95" customHeight="1">
      <c r="A434" s="306"/>
      <c r="B434" s="307"/>
      <c r="C434" s="307"/>
      <c r="D434" s="307"/>
      <c r="E434" s="307"/>
      <c r="F434" s="307"/>
      <c r="G434" s="307"/>
      <c r="H434" s="334"/>
      <c r="I434" s="307"/>
      <c r="J434" s="307"/>
      <c r="K434" s="307"/>
      <c r="L434" s="307"/>
      <c r="M434" s="307"/>
      <c r="N434" s="308"/>
    </row>
    <row r="435" spans="1:14" ht="13.95" customHeight="1">
      <c r="A435" s="306"/>
      <c r="B435" s="307"/>
      <c r="C435" s="307"/>
      <c r="D435" s="307"/>
      <c r="E435" s="307"/>
      <c r="F435" s="307"/>
      <c r="G435" s="307"/>
      <c r="H435" s="334"/>
      <c r="I435" s="307"/>
      <c r="J435" s="307"/>
      <c r="K435" s="307"/>
      <c r="L435" s="307"/>
      <c r="M435" s="307"/>
      <c r="N435" s="308"/>
    </row>
    <row r="436" spans="1:14">
      <c r="A436" s="306"/>
      <c r="B436" s="307"/>
      <c r="C436" s="307"/>
      <c r="D436" s="307"/>
      <c r="E436" s="307"/>
      <c r="F436" s="307"/>
      <c r="G436" s="307"/>
      <c r="H436" s="334"/>
      <c r="I436" s="307"/>
      <c r="J436" s="307"/>
      <c r="K436" s="307"/>
      <c r="L436" s="307"/>
      <c r="M436" s="307"/>
      <c r="N436" s="308"/>
    </row>
    <row r="437" spans="1:14">
      <c r="A437" s="306"/>
      <c r="B437" s="307"/>
      <c r="C437" s="307"/>
      <c r="D437" s="307"/>
      <c r="E437" s="307"/>
      <c r="F437" s="307"/>
      <c r="G437" s="307"/>
      <c r="H437" s="334"/>
      <c r="I437" s="307"/>
      <c r="J437" s="307"/>
      <c r="K437" s="307"/>
      <c r="L437" s="307"/>
      <c r="M437" s="307"/>
      <c r="N437" s="308"/>
    </row>
    <row r="438" spans="1:14" ht="13.95" customHeight="1">
      <c r="A438" s="306"/>
      <c r="B438" s="307"/>
      <c r="C438" s="307"/>
      <c r="D438" s="307"/>
      <c r="E438" s="307"/>
      <c r="F438" s="307"/>
      <c r="G438" s="307"/>
      <c r="H438" s="334"/>
      <c r="I438" s="307"/>
      <c r="J438" s="307"/>
      <c r="K438" s="307"/>
      <c r="L438" s="307"/>
      <c r="M438" s="307"/>
      <c r="N438" s="308"/>
    </row>
    <row r="439" spans="1:14">
      <c r="A439" s="306"/>
      <c r="B439" s="307"/>
      <c r="C439" s="307"/>
      <c r="D439" s="307"/>
      <c r="E439" s="307"/>
      <c r="F439" s="307"/>
      <c r="G439" s="307"/>
      <c r="H439" s="334"/>
      <c r="I439" s="307"/>
      <c r="J439" s="307"/>
      <c r="K439" s="307"/>
      <c r="L439" s="307"/>
      <c r="M439" s="307"/>
      <c r="N439" s="308"/>
    </row>
    <row r="440" spans="1:14" ht="13.95" customHeight="1">
      <c r="A440" s="306"/>
      <c r="B440" s="307"/>
      <c r="C440" s="307"/>
      <c r="D440" s="307"/>
      <c r="E440" s="307"/>
      <c r="F440" s="307"/>
      <c r="G440" s="307"/>
      <c r="H440" s="334"/>
      <c r="I440" s="307"/>
      <c r="J440" s="307"/>
      <c r="K440" s="307"/>
      <c r="L440" s="307"/>
      <c r="M440" s="307"/>
      <c r="N440" s="308"/>
    </row>
    <row r="441" spans="1:14">
      <c r="A441" s="306"/>
      <c r="B441" s="307"/>
      <c r="C441" s="307"/>
      <c r="D441" s="307"/>
      <c r="E441" s="307"/>
      <c r="F441" s="307"/>
      <c r="G441" s="307"/>
      <c r="H441" s="334"/>
      <c r="I441" s="307"/>
      <c r="J441" s="307"/>
      <c r="K441" s="307"/>
      <c r="L441" s="307"/>
      <c r="M441" s="307"/>
      <c r="N441" s="308"/>
    </row>
    <row r="442" spans="1:14">
      <c r="A442" s="306"/>
      <c r="B442" s="307"/>
      <c r="C442" s="307"/>
      <c r="D442" s="307"/>
      <c r="E442" s="307"/>
      <c r="F442" s="307"/>
      <c r="G442" s="307"/>
      <c r="H442" s="334"/>
      <c r="I442" s="307"/>
      <c r="J442" s="307"/>
      <c r="K442" s="307"/>
      <c r="L442" s="307"/>
      <c r="M442" s="307"/>
      <c r="N442" s="308"/>
    </row>
    <row r="443" spans="1:14">
      <c r="A443" s="306"/>
      <c r="B443" s="307"/>
      <c r="C443" s="307"/>
      <c r="D443" s="307"/>
      <c r="E443" s="307"/>
      <c r="F443" s="307"/>
      <c r="G443" s="307"/>
      <c r="H443" s="334"/>
      <c r="I443" s="307"/>
      <c r="J443" s="307"/>
      <c r="K443" s="307"/>
      <c r="L443" s="307"/>
      <c r="M443" s="307"/>
      <c r="N443" s="308"/>
    </row>
    <row r="444" spans="1:14" ht="13.95" customHeight="1">
      <c r="A444" s="306"/>
      <c r="B444" s="307"/>
      <c r="C444" s="307"/>
      <c r="D444" s="307"/>
      <c r="E444" s="307"/>
      <c r="F444" s="307"/>
      <c r="G444" s="307"/>
      <c r="H444" s="334"/>
      <c r="I444" s="307"/>
      <c r="J444" s="307"/>
      <c r="K444" s="307"/>
      <c r="L444" s="307"/>
      <c r="M444" s="307"/>
      <c r="N444" s="308"/>
    </row>
    <row r="445" spans="1:14">
      <c r="A445" s="306"/>
      <c r="B445" s="307"/>
      <c r="C445" s="307"/>
      <c r="D445" s="307"/>
      <c r="E445" s="307"/>
      <c r="F445" s="307"/>
      <c r="G445" s="307"/>
      <c r="H445" s="334"/>
      <c r="I445" s="307"/>
      <c r="J445" s="307"/>
      <c r="K445" s="307"/>
      <c r="L445" s="307"/>
      <c r="M445" s="307"/>
      <c r="N445" s="308"/>
    </row>
    <row r="446" spans="1:14">
      <c r="A446" s="306"/>
      <c r="B446" s="307"/>
      <c r="C446" s="307"/>
      <c r="D446" s="307"/>
      <c r="E446" s="307"/>
      <c r="F446" s="307"/>
      <c r="G446" s="307"/>
      <c r="H446" s="334"/>
      <c r="I446" s="307"/>
      <c r="J446" s="307"/>
      <c r="K446" s="307"/>
      <c r="L446" s="307"/>
      <c r="M446" s="307"/>
      <c r="N446" s="308"/>
    </row>
    <row r="447" spans="1:14">
      <c r="A447" s="306"/>
      <c r="B447" s="307"/>
      <c r="C447" s="307"/>
      <c r="D447" s="307"/>
      <c r="E447" s="307"/>
      <c r="F447" s="307"/>
      <c r="G447" s="307"/>
      <c r="H447" s="334"/>
      <c r="I447" s="307"/>
      <c r="J447" s="307"/>
      <c r="K447" s="307"/>
      <c r="L447" s="307"/>
      <c r="M447" s="307"/>
      <c r="N447" s="308"/>
    </row>
    <row r="448" spans="1:14" ht="13.95" customHeight="1">
      <c r="A448" s="306"/>
      <c r="B448" s="307"/>
      <c r="C448" s="307"/>
      <c r="D448" s="307"/>
      <c r="E448" s="307"/>
      <c r="F448" s="307"/>
      <c r="G448" s="307"/>
      <c r="H448" s="334"/>
      <c r="I448" s="307"/>
      <c r="J448" s="307"/>
      <c r="K448" s="307"/>
      <c r="L448" s="307"/>
      <c r="M448" s="307"/>
      <c r="N448" s="308"/>
    </row>
    <row r="449" spans="1:14">
      <c r="A449" s="306"/>
      <c r="B449" s="307"/>
      <c r="C449" s="307"/>
      <c r="D449" s="307"/>
      <c r="E449" s="307"/>
      <c r="F449" s="307"/>
      <c r="G449" s="307"/>
      <c r="H449" s="334"/>
      <c r="I449" s="307"/>
      <c r="J449" s="307"/>
      <c r="K449" s="307"/>
      <c r="L449" s="307"/>
      <c r="M449" s="307"/>
      <c r="N449" s="308"/>
    </row>
    <row r="450" spans="1:14">
      <c r="A450" s="306"/>
      <c r="B450" s="307"/>
      <c r="C450" s="307"/>
      <c r="D450" s="307"/>
      <c r="E450" s="307"/>
      <c r="F450" s="307"/>
      <c r="G450" s="307"/>
      <c r="H450" s="334"/>
      <c r="I450" s="307"/>
      <c r="J450" s="307"/>
      <c r="K450" s="307"/>
      <c r="L450" s="307"/>
      <c r="M450" s="307"/>
      <c r="N450" s="308"/>
    </row>
    <row r="451" spans="1:14">
      <c r="A451" s="306"/>
      <c r="B451" s="307"/>
      <c r="C451" s="307"/>
      <c r="D451" s="307"/>
      <c r="E451" s="307"/>
      <c r="F451" s="307"/>
      <c r="G451" s="307"/>
      <c r="H451" s="334"/>
      <c r="I451" s="307"/>
      <c r="J451" s="307"/>
      <c r="K451" s="307"/>
      <c r="L451" s="307"/>
      <c r="M451" s="307"/>
      <c r="N451" s="308"/>
    </row>
    <row r="452" spans="1:14" ht="13.95" customHeight="1">
      <c r="A452" s="306"/>
      <c r="B452" s="307"/>
      <c r="C452" s="307"/>
      <c r="D452" s="307"/>
      <c r="E452" s="307"/>
      <c r="F452" s="307"/>
      <c r="G452" s="307"/>
      <c r="H452" s="334"/>
      <c r="I452" s="307"/>
      <c r="J452" s="307"/>
      <c r="K452" s="307"/>
      <c r="L452" s="307"/>
      <c r="M452" s="307"/>
      <c r="N452" s="308"/>
    </row>
    <row r="453" spans="1:14">
      <c r="A453" s="306"/>
      <c r="B453" s="307"/>
      <c r="C453" s="307"/>
      <c r="D453" s="307"/>
      <c r="E453" s="307"/>
      <c r="F453" s="307"/>
      <c r="G453" s="307"/>
      <c r="H453" s="334"/>
      <c r="I453" s="307"/>
      <c r="J453" s="307"/>
      <c r="K453" s="307"/>
      <c r="L453" s="307"/>
      <c r="M453" s="307"/>
      <c r="N453" s="308"/>
    </row>
    <row r="454" spans="1:14">
      <c r="A454" s="306"/>
      <c r="B454" s="307"/>
      <c r="C454" s="307"/>
      <c r="D454" s="307"/>
      <c r="E454" s="307"/>
      <c r="F454" s="307"/>
      <c r="G454" s="307"/>
      <c r="H454" s="334"/>
      <c r="I454" s="307"/>
      <c r="J454" s="307"/>
      <c r="K454" s="307"/>
      <c r="L454" s="307"/>
      <c r="M454" s="307"/>
      <c r="N454" s="308"/>
    </row>
    <row r="455" spans="1:14">
      <c r="A455" s="306"/>
      <c r="B455" s="307"/>
      <c r="C455" s="307"/>
      <c r="D455" s="307"/>
      <c r="E455" s="307"/>
      <c r="F455" s="307"/>
      <c r="G455" s="307"/>
      <c r="H455" s="334"/>
      <c r="I455" s="307"/>
      <c r="J455" s="307"/>
      <c r="K455" s="307"/>
      <c r="L455" s="307"/>
      <c r="M455" s="307"/>
      <c r="N455" s="308"/>
    </row>
    <row r="456" spans="1:14" ht="13.95" customHeight="1">
      <c r="A456" s="306"/>
      <c r="B456" s="307"/>
      <c r="C456" s="307"/>
      <c r="D456" s="307"/>
      <c r="E456" s="307"/>
      <c r="F456" s="307"/>
      <c r="G456" s="307"/>
      <c r="H456" s="334"/>
      <c r="I456" s="307"/>
      <c r="J456" s="307"/>
      <c r="K456" s="307"/>
      <c r="L456" s="307"/>
      <c r="M456" s="307"/>
      <c r="N456" s="308"/>
    </row>
    <row r="457" spans="1:14" ht="13.95" customHeight="1">
      <c r="A457" s="306"/>
      <c r="B457" s="307"/>
      <c r="C457" s="307"/>
      <c r="D457" s="307"/>
      <c r="E457" s="307"/>
      <c r="F457" s="307"/>
      <c r="G457" s="307"/>
      <c r="H457" s="334"/>
      <c r="I457" s="307"/>
      <c r="J457" s="307"/>
      <c r="K457" s="307"/>
      <c r="L457" s="307"/>
      <c r="M457" s="307"/>
      <c r="N457" s="308"/>
    </row>
    <row r="458" spans="1:14">
      <c r="A458" s="306"/>
      <c r="B458" s="307"/>
      <c r="C458" s="307"/>
      <c r="D458" s="307"/>
      <c r="E458" s="307"/>
      <c r="F458" s="307"/>
      <c r="G458" s="307"/>
      <c r="H458" s="334"/>
      <c r="I458" s="307"/>
      <c r="J458" s="307"/>
      <c r="K458" s="307"/>
      <c r="L458" s="307"/>
      <c r="M458" s="307"/>
      <c r="N458" s="308"/>
    </row>
    <row r="459" spans="1:14">
      <c r="A459" s="309"/>
      <c r="B459" s="310"/>
      <c r="C459" s="310"/>
      <c r="D459" s="310"/>
      <c r="E459" s="310"/>
      <c r="F459" s="310"/>
      <c r="G459" s="310"/>
      <c r="H459" s="335"/>
      <c r="I459" s="310"/>
      <c r="J459" s="310"/>
      <c r="K459" s="310"/>
      <c r="L459" s="310"/>
      <c r="M459" s="310"/>
      <c r="N459" s="311"/>
    </row>
    <row r="460" spans="1:14" ht="30" customHeight="1">
      <c r="A460" s="251" t="s">
        <v>1148</v>
      </c>
      <c r="B460" s="408" t="s">
        <v>1131</v>
      </c>
      <c r="C460" s="408"/>
      <c r="D460" s="408"/>
      <c r="E460" s="408"/>
      <c r="F460" s="408"/>
      <c r="G460" s="408"/>
      <c r="H460" s="408"/>
      <c r="I460" s="408"/>
      <c r="J460" s="408"/>
      <c r="K460" s="408"/>
      <c r="L460" s="408"/>
      <c r="M460" s="252"/>
      <c r="N460" s="253" t="s">
        <v>1149</v>
      </c>
    </row>
    <row r="461" spans="1:14">
      <c r="A461" s="301"/>
      <c r="B461" s="158"/>
      <c r="C461" s="158"/>
      <c r="D461" s="158"/>
      <c r="E461" s="158"/>
      <c r="F461" s="158"/>
      <c r="G461" s="158"/>
      <c r="H461" s="332"/>
      <c r="I461" s="158"/>
      <c r="J461" s="158"/>
      <c r="K461" s="158"/>
      <c r="L461" s="158"/>
      <c r="M461" s="158"/>
      <c r="N461" s="297"/>
    </row>
    <row r="462" spans="1:14">
      <c r="A462" s="301"/>
      <c r="B462" s="158"/>
      <c r="C462" s="158"/>
      <c r="D462" s="158"/>
      <c r="E462" s="158"/>
      <c r="F462" s="158"/>
      <c r="G462" s="158"/>
      <c r="H462" s="332"/>
      <c r="I462" s="158"/>
      <c r="J462" s="158"/>
      <c r="K462" s="158"/>
      <c r="L462" s="158"/>
      <c r="M462" s="158"/>
      <c r="N462" s="297"/>
    </row>
    <row r="463" spans="1:14">
      <c r="A463" s="301"/>
      <c r="B463" s="158"/>
      <c r="C463" s="158"/>
      <c r="D463" s="158"/>
      <c r="E463" s="158"/>
      <c r="F463" s="158"/>
      <c r="G463" s="158"/>
      <c r="H463" s="332"/>
      <c r="I463" s="158"/>
      <c r="J463" s="158"/>
      <c r="K463" s="158"/>
      <c r="L463" s="158"/>
      <c r="M463" s="158"/>
      <c r="N463" s="297"/>
    </row>
    <row r="464" spans="1:14">
      <c r="A464" s="301"/>
      <c r="B464" s="158"/>
      <c r="C464" s="158"/>
      <c r="D464" s="158"/>
      <c r="E464" s="158"/>
      <c r="F464" s="158"/>
      <c r="G464" s="158"/>
      <c r="H464" s="332"/>
      <c r="I464" s="158"/>
      <c r="J464" s="158"/>
      <c r="K464" s="158"/>
      <c r="L464" s="158"/>
      <c r="M464" s="158"/>
      <c r="N464" s="297"/>
    </row>
    <row r="465" spans="1:14">
      <c r="A465" s="301"/>
      <c r="B465" s="158"/>
      <c r="C465" s="158"/>
      <c r="D465" s="158"/>
      <c r="E465" s="158"/>
      <c r="F465" s="158"/>
      <c r="G465" s="158"/>
      <c r="H465" s="332"/>
      <c r="I465" s="158"/>
      <c r="J465" s="158"/>
      <c r="K465" s="158"/>
      <c r="L465" s="158"/>
      <c r="M465" s="158"/>
      <c r="N465" s="297"/>
    </row>
    <row r="466" spans="1:14" ht="13.95" customHeight="1">
      <c r="A466" s="301"/>
      <c r="B466" s="158"/>
      <c r="C466" s="158"/>
      <c r="D466" s="158"/>
      <c r="E466" s="158"/>
      <c r="F466" s="158"/>
      <c r="G466" s="158"/>
      <c r="H466" s="332"/>
      <c r="I466" s="158"/>
      <c r="J466" s="158"/>
      <c r="K466" s="158"/>
      <c r="L466" s="158"/>
      <c r="M466" s="158"/>
      <c r="N466" s="297"/>
    </row>
    <row r="467" spans="1:14">
      <c r="A467" s="301"/>
      <c r="B467" s="158"/>
      <c r="C467" s="158"/>
      <c r="D467" s="158"/>
      <c r="E467" s="158"/>
      <c r="F467" s="158"/>
      <c r="G467" s="158"/>
      <c r="H467" s="332"/>
      <c r="I467" s="158"/>
      <c r="J467" s="158"/>
      <c r="K467" s="158"/>
      <c r="L467" s="158"/>
      <c r="M467" s="158"/>
      <c r="N467" s="297"/>
    </row>
    <row r="468" spans="1:14">
      <c r="A468" s="301"/>
      <c r="B468" s="158"/>
      <c r="C468" s="158"/>
      <c r="D468" s="158"/>
      <c r="E468" s="158"/>
      <c r="F468" s="158"/>
      <c r="G468" s="158"/>
      <c r="H468" s="332"/>
      <c r="I468" s="158"/>
      <c r="J468" s="158"/>
      <c r="K468" s="158"/>
      <c r="L468" s="158"/>
      <c r="M468" s="158"/>
      <c r="N468" s="297"/>
    </row>
    <row r="469" spans="1:14">
      <c r="A469" s="301"/>
      <c r="B469" s="158"/>
      <c r="C469" s="158"/>
      <c r="D469" s="158"/>
      <c r="E469" s="158"/>
      <c r="F469" s="158"/>
      <c r="G469" s="158"/>
      <c r="H469" s="332"/>
      <c r="I469" s="158"/>
      <c r="J469" s="158"/>
      <c r="K469" s="158"/>
      <c r="L469" s="158"/>
      <c r="M469" s="158"/>
      <c r="N469" s="297"/>
    </row>
    <row r="470" spans="1:14" ht="13.95" customHeight="1">
      <c r="A470" s="301"/>
      <c r="B470" s="158"/>
      <c r="C470" s="158"/>
      <c r="D470" s="158"/>
      <c r="E470" s="158"/>
      <c r="F470" s="158"/>
      <c r="G470" s="158"/>
      <c r="H470" s="332"/>
      <c r="I470" s="158"/>
      <c r="J470" s="158"/>
      <c r="K470" s="158"/>
      <c r="L470" s="158"/>
      <c r="M470" s="158"/>
      <c r="N470" s="297"/>
    </row>
    <row r="471" spans="1:14">
      <c r="A471" s="301"/>
      <c r="B471" s="158"/>
      <c r="C471" s="158"/>
      <c r="D471" s="158"/>
      <c r="E471" s="158"/>
      <c r="F471" s="158"/>
      <c r="G471" s="158"/>
      <c r="H471" s="332"/>
      <c r="I471" s="158"/>
      <c r="J471" s="158"/>
      <c r="K471" s="158"/>
      <c r="L471" s="158"/>
      <c r="M471" s="158"/>
      <c r="N471" s="297"/>
    </row>
    <row r="472" spans="1:14">
      <c r="A472" s="301"/>
      <c r="B472" s="158"/>
      <c r="C472" s="158"/>
      <c r="D472" s="158"/>
      <c r="E472" s="158"/>
      <c r="F472" s="158"/>
      <c r="G472" s="158"/>
      <c r="H472" s="332"/>
      <c r="I472" s="158"/>
      <c r="J472" s="158"/>
      <c r="K472" s="158"/>
      <c r="L472" s="158"/>
      <c r="M472" s="158"/>
      <c r="N472" s="297"/>
    </row>
    <row r="473" spans="1:14">
      <c r="A473" s="301"/>
      <c r="B473" s="158"/>
      <c r="C473" s="158"/>
      <c r="D473" s="158"/>
      <c r="E473" s="158"/>
      <c r="F473" s="158"/>
      <c r="G473" s="158"/>
      <c r="H473" s="332"/>
      <c r="I473" s="158"/>
      <c r="J473" s="158"/>
      <c r="K473" s="158"/>
      <c r="L473" s="158"/>
      <c r="M473" s="158"/>
      <c r="N473" s="297"/>
    </row>
    <row r="474" spans="1:14" ht="13.95" customHeight="1">
      <c r="A474" s="301"/>
      <c r="B474" s="158"/>
      <c r="C474" s="158"/>
      <c r="D474" s="158"/>
      <c r="E474" s="158"/>
      <c r="F474" s="158"/>
      <c r="G474" s="158"/>
      <c r="H474" s="332"/>
      <c r="I474" s="158"/>
      <c r="J474" s="158"/>
      <c r="K474" s="158"/>
      <c r="L474" s="158"/>
      <c r="M474" s="158"/>
      <c r="N474" s="297"/>
    </row>
    <row r="475" spans="1:14">
      <c r="A475" s="301"/>
      <c r="B475" s="158"/>
      <c r="C475" s="158"/>
      <c r="D475" s="158"/>
      <c r="E475" s="158"/>
      <c r="F475" s="158"/>
      <c r="G475" s="158"/>
      <c r="H475" s="332"/>
      <c r="I475" s="158"/>
      <c r="J475" s="158"/>
      <c r="K475" s="158"/>
      <c r="L475" s="158"/>
      <c r="M475" s="158"/>
      <c r="N475" s="297"/>
    </row>
    <row r="476" spans="1:14">
      <c r="A476" s="301"/>
      <c r="B476" s="158"/>
      <c r="C476" s="158"/>
      <c r="D476" s="158"/>
      <c r="E476" s="158"/>
      <c r="F476" s="158"/>
      <c r="G476" s="158"/>
      <c r="H476" s="332"/>
      <c r="I476" s="158"/>
      <c r="J476" s="158"/>
      <c r="K476" s="158"/>
      <c r="L476" s="158"/>
      <c r="M476" s="158"/>
      <c r="N476" s="297"/>
    </row>
    <row r="477" spans="1:14">
      <c r="A477" s="301"/>
      <c r="B477" s="158"/>
      <c r="C477" s="158"/>
      <c r="D477" s="158"/>
      <c r="E477" s="158"/>
      <c r="F477" s="158"/>
      <c r="G477" s="158"/>
      <c r="H477" s="332"/>
      <c r="I477" s="158"/>
      <c r="J477" s="158"/>
      <c r="K477" s="158"/>
      <c r="L477" s="158"/>
      <c r="M477" s="158"/>
      <c r="N477" s="297"/>
    </row>
    <row r="478" spans="1:14" ht="13.95" customHeight="1">
      <c r="A478" s="301"/>
      <c r="B478" s="158"/>
      <c r="C478" s="158"/>
      <c r="D478" s="158"/>
      <c r="E478" s="158"/>
      <c r="F478" s="158"/>
      <c r="G478" s="158"/>
      <c r="H478" s="332"/>
      <c r="I478" s="158"/>
      <c r="J478" s="158"/>
      <c r="K478" s="158"/>
      <c r="L478" s="158"/>
      <c r="M478" s="158"/>
      <c r="N478" s="297"/>
    </row>
    <row r="479" spans="1:14">
      <c r="A479" s="301"/>
      <c r="B479" s="158"/>
      <c r="C479" s="158"/>
      <c r="D479" s="158"/>
      <c r="E479" s="158"/>
      <c r="F479" s="158"/>
      <c r="G479" s="158"/>
      <c r="H479" s="332"/>
      <c r="I479" s="158"/>
      <c r="J479" s="158"/>
      <c r="K479" s="158"/>
      <c r="L479" s="158"/>
      <c r="M479" s="158"/>
      <c r="N479" s="297"/>
    </row>
    <row r="480" spans="1:14">
      <c r="A480" s="301"/>
      <c r="B480" s="158"/>
      <c r="C480" s="158"/>
      <c r="D480" s="158"/>
      <c r="E480" s="158"/>
      <c r="F480" s="158"/>
      <c r="G480" s="158"/>
      <c r="H480" s="332"/>
      <c r="I480" s="158"/>
      <c r="J480" s="158"/>
      <c r="K480" s="158"/>
      <c r="L480" s="158"/>
      <c r="M480" s="158"/>
      <c r="N480" s="297"/>
    </row>
    <row r="481" spans="1:14">
      <c r="A481" s="301"/>
      <c r="B481" s="158"/>
      <c r="C481" s="158"/>
      <c r="D481" s="158"/>
      <c r="E481" s="158"/>
      <c r="F481" s="158"/>
      <c r="G481" s="158"/>
      <c r="H481" s="332"/>
      <c r="I481" s="158"/>
      <c r="J481" s="158"/>
      <c r="K481" s="158"/>
      <c r="L481" s="158"/>
      <c r="M481" s="158"/>
      <c r="N481" s="297"/>
    </row>
    <row r="482" spans="1:14" ht="13.95" customHeight="1">
      <c r="A482" s="301"/>
      <c r="B482" s="158"/>
      <c r="C482" s="158"/>
      <c r="D482" s="158"/>
      <c r="E482" s="158"/>
      <c r="F482" s="158"/>
      <c r="G482" s="158"/>
      <c r="H482" s="332"/>
      <c r="I482" s="158"/>
      <c r="J482" s="158"/>
      <c r="K482" s="158"/>
      <c r="L482" s="158"/>
      <c r="M482" s="158"/>
      <c r="N482" s="297"/>
    </row>
    <row r="483" spans="1:14">
      <c r="A483" s="301"/>
      <c r="B483" s="158"/>
      <c r="C483" s="158"/>
      <c r="D483" s="158"/>
      <c r="E483" s="158"/>
      <c r="F483" s="158"/>
      <c r="G483" s="158"/>
      <c r="H483" s="332"/>
      <c r="I483" s="158"/>
      <c r="J483" s="158"/>
      <c r="K483" s="158"/>
      <c r="L483" s="158"/>
      <c r="M483" s="158"/>
      <c r="N483" s="297"/>
    </row>
    <row r="484" spans="1:14">
      <c r="A484" s="301"/>
      <c r="B484" s="158"/>
      <c r="C484" s="158"/>
      <c r="D484" s="158"/>
      <c r="E484" s="158"/>
      <c r="F484" s="158"/>
      <c r="G484" s="158"/>
      <c r="H484" s="332"/>
      <c r="I484" s="158"/>
      <c r="J484" s="158"/>
      <c r="K484" s="158"/>
      <c r="L484" s="158"/>
      <c r="M484" s="158"/>
      <c r="N484" s="297"/>
    </row>
    <row r="485" spans="1:14">
      <c r="A485" s="301"/>
      <c r="B485" s="158"/>
      <c r="C485" s="158"/>
      <c r="D485" s="158"/>
      <c r="E485" s="158"/>
      <c r="F485" s="158"/>
      <c r="G485" s="158"/>
      <c r="H485" s="332"/>
      <c r="I485" s="158"/>
      <c r="J485" s="158"/>
      <c r="K485" s="158"/>
      <c r="L485" s="158"/>
      <c r="M485" s="158"/>
      <c r="N485" s="297"/>
    </row>
    <row r="486" spans="1:14">
      <c r="A486" s="301"/>
      <c r="B486" s="158"/>
      <c r="C486" s="158"/>
      <c r="D486" s="158"/>
      <c r="E486" s="158"/>
      <c r="F486" s="158"/>
      <c r="G486" s="158"/>
      <c r="H486" s="332"/>
      <c r="I486" s="158"/>
      <c r="J486" s="158"/>
      <c r="K486" s="158"/>
      <c r="L486" s="158"/>
      <c r="M486" s="158"/>
      <c r="N486" s="297"/>
    </row>
    <row r="487" spans="1:14" ht="13.95" customHeight="1">
      <c r="A487" s="301"/>
      <c r="B487" s="158"/>
      <c r="C487" s="158"/>
      <c r="D487" s="158"/>
      <c r="E487" s="158"/>
      <c r="F487" s="158"/>
      <c r="G487" s="158"/>
      <c r="H487" s="332"/>
      <c r="I487" s="158"/>
      <c r="J487" s="158"/>
      <c r="K487" s="158"/>
      <c r="L487" s="158"/>
      <c r="M487" s="158"/>
      <c r="N487" s="297"/>
    </row>
    <row r="488" spans="1:14">
      <c r="A488" s="301"/>
      <c r="B488" s="158"/>
      <c r="C488" s="158"/>
      <c r="D488" s="158"/>
      <c r="E488" s="158"/>
      <c r="F488" s="158"/>
      <c r="G488" s="158"/>
      <c r="H488" s="332"/>
      <c r="I488" s="158"/>
      <c r="J488" s="158"/>
      <c r="K488" s="158"/>
      <c r="L488" s="158"/>
      <c r="M488" s="158"/>
      <c r="N488" s="297"/>
    </row>
    <row r="489" spans="1:14">
      <c r="A489" s="301"/>
      <c r="B489" s="158"/>
      <c r="C489" s="158"/>
      <c r="D489" s="158"/>
      <c r="E489" s="158"/>
      <c r="F489" s="158"/>
      <c r="G489" s="158"/>
      <c r="H489" s="332"/>
      <c r="I489" s="158"/>
      <c r="J489" s="158"/>
      <c r="K489" s="158"/>
      <c r="L489" s="158"/>
      <c r="M489" s="158"/>
      <c r="N489" s="297"/>
    </row>
    <row r="490" spans="1:14">
      <c r="A490" s="301"/>
      <c r="B490" s="158"/>
      <c r="C490" s="158"/>
      <c r="D490" s="158"/>
      <c r="E490" s="158"/>
      <c r="F490" s="158"/>
      <c r="G490" s="158"/>
      <c r="H490" s="332"/>
      <c r="I490" s="158"/>
      <c r="J490" s="158"/>
      <c r="K490" s="158"/>
      <c r="L490" s="158"/>
      <c r="M490" s="158"/>
      <c r="N490" s="297"/>
    </row>
    <row r="491" spans="1:14" ht="13.95" customHeight="1">
      <c r="A491" s="301"/>
      <c r="B491" s="158"/>
      <c r="C491" s="158"/>
      <c r="D491" s="158"/>
      <c r="E491" s="158"/>
      <c r="F491" s="158"/>
      <c r="G491" s="158"/>
      <c r="H491" s="332"/>
      <c r="I491" s="158"/>
      <c r="J491" s="158"/>
      <c r="K491" s="158"/>
      <c r="L491" s="158"/>
      <c r="M491" s="158"/>
      <c r="N491" s="297"/>
    </row>
    <row r="492" spans="1:14">
      <c r="A492" s="301"/>
      <c r="B492" s="158"/>
      <c r="C492" s="158"/>
      <c r="D492" s="158"/>
      <c r="E492" s="158"/>
      <c r="F492" s="158"/>
      <c r="G492" s="158"/>
      <c r="H492" s="332"/>
      <c r="I492" s="158"/>
      <c r="J492" s="158"/>
      <c r="K492" s="158"/>
      <c r="L492" s="158"/>
      <c r="M492" s="158"/>
      <c r="N492" s="297"/>
    </row>
    <row r="493" spans="1:14">
      <c r="A493" s="301"/>
      <c r="B493" s="158"/>
      <c r="C493" s="158"/>
      <c r="D493" s="158"/>
      <c r="E493" s="158"/>
      <c r="F493" s="158"/>
      <c r="G493" s="158"/>
      <c r="H493" s="332"/>
      <c r="I493" s="158"/>
      <c r="J493" s="158"/>
      <c r="K493" s="158"/>
      <c r="L493" s="158"/>
      <c r="M493" s="158"/>
      <c r="N493" s="297"/>
    </row>
    <row r="494" spans="1:14">
      <c r="A494" s="301"/>
      <c r="B494" s="158"/>
      <c r="C494" s="158"/>
      <c r="D494" s="158"/>
      <c r="E494" s="158"/>
      <c r="F494" s="158"/>
      <c r="G494" s="158"/>
      <c r="H494" s="332"/>
      <c r="I494" s="158"/>
      <c r="J494" s="158"/>
      <c r="K494" s="158"/>
      <c r="L494" s="158"/>
      <c r="M494" s="158"/>
      <c r="N494" s="297"/>
    </row>
    <row r="495" spans="1:14" ht="13.95" customHeight="1">
      <c r="A495" s="301"/>
      <c r="B495" s="158"/>
      <c r="C495" s="158"/>
      <c r="D495" s="158"/>
      <c r="E495" s="158"/>
      <c r="F495" s="158"/>
      <c r="G495" s="158"/>
      <c r="H495" s="332"/>
      <c r="I495" s="158"/>
      <c r="J495" s="158"/>
      <c r="K495" s="158"/>
      <c r="L495" s="158"/>
      <c r="M495" s="158"/>
      <c r="N495" s="297"/>
    </row>
    <row r="496" spans="1:14">
      <c r="A496" s="301"/>
      <c r="B496" s="158"/>
      <c r="C496" s="158"/>
      <c r="D496" s="158"/>
      <c r="E496" s="158"/>
      <c r="F496" s="158"/>
      <c r="G496" s="158"/>
      <c r="H496" s="332"/>
      <c r="I496" s="158"/>
      <c r="J496" s="158"/>
      <c r="K496" s="158"/>
      <c r="L496" s="158"/>
      <c r="M496" s="158"/>
      <c r="N496" s="297"/>
    </row>
    <row r="497" spans="1:14">
      <c r="A497" s="301"/>
      <c r="B497" s="158"/>
      <c r="C497" s="158"/>
      <c r="D497" s="158"/>
      <c r="E497" s="158"/>
      <c r="F497" s="158"/>
      <c r="G497" s="158"/>
      <c r="H497" s="332"/>
      <c r="I497" s="158"/>
      <c r="J497" s="158"/>
      <c r="K497" s="158"/>
      <c r="L497" s="158"/>
      <c r="M497" s="158"/>
      <c r="N497" s="297"/>
    </row>
    <row r="498" spans="1:14">
      <c r="A498" s="301"/>
      <c r="B498" s="158"/>
      <c r="C498" s="158"/>
      <c r="D498" s="158"/>
      <c r="E498" s="158"/>
      <c r="F498" s="158"/>
      <c r="G498" s="158"/>
      <c r="H498" s="332"/>
      <c r="I498" s="158"/>
      <c r="J498" s="158"/>
      <c r="K498" s="158"/>
      <c r="L498" s="158"/>
      <c r="M498" s="158"/>
      <c r="N498" s="297"/>
    </row>
    <row r="499" spans="1:14" ht="13.95" customHeight="1">
      <c r="A499" s="301"/>
      <c r="B499" s="158"/>
      <c r="C499" s="158"/>
      <c r="D499" s="158"/>
      <c r="E499" s="158"/>
      <c r="F499" s="158"/>
      <c r="G499" s="158"/>
      <c r="H499" s="332"/>
      <c r="I499" s="158"/>
      <c r="J499" s="158"/>
      <c r="K499" s="158"/>
      <c r="L499" s="158"/>
      <c r="M499" s="158"/>
      <c r="N499" s="297"/>
    </row>
    <row r="500" spans="1:14">
      <c r="A500" s="301"/>
      <c r="B500" s="158"/>
      <c r="C500" s="158"/>
      <c r="D500" s="158"/>
      <c r="E500" s="158"/>
      <c r="F500" s="158"/>
      <c r="G500" s="158"/>
      <c r="H500" s="332"/>
      <c r="I500" s="158"/>
      <c r="J500" s="158"/>
      <c r="K500" s="158"/>
      <c r="L500" s="158"/>
      <c r="M500" s="158"/>
      <c r="N500" s="297"/>
    </row>
    <row r="501" spans="1:14">
      <c r="A501" s="301"/>
      <c r="B501" s="158"/>
      <c r="C501" s="158"/>
      <c r="D501" s="158"/>
      <c r="E501" s="158"/>
      <c r="F501" s="158"/>
      <c r="G501" s="158"/>
      <c r="H501" s="332"/>
      <c r="I501" s="158"/>
      <c r="J501" s="158"/>
      <c r="K501" s="158"/>
      <c r="L501" s="158"/>
      <c r="M501" s="158"/>
      <c r="N501" s="297"/>
    </row>
    <row r="502" spans="1:14">
      <c r="A502" s="301"/>
      <c r="B502" s="158"/>
      <c r="C502" s="158"/>
      <c r="D502" s="158"/>
      <c r="E502" s="158"/>
      <c r="F502" s="158"/>
      <c r="G502" s="158"/>
      <c r="H502" s="332"/>
      <c r="I502" s="158"/>
      <c r="J502" s="158"/>
      <c r="K502" s="158"/>
      <c r="L502" s="158"/>
      <c r="M502" s="158"/>
      <c r="N502" s="297"/>
    </row>
    <row r="503" spans="1:14" ht="13.95" customHeight="1">
      <c r="A503" s="301"/>
      <c r="B503" s="158"/>
      <c r="C503" s="158"/>
      <c r="D503" s="158"/>
      <c r="E503" s="158"/>
      <c r="F503" s="158"/>
      <c r="G503" s="158"/>
      <c r="H503" s="332"/>
      <c r="I503" s="158"/>
      <c r="J503" s="158"/>
      <c r="K503" s="158"/>
      <c r="L503" s="158"/>
      <c r="M503" s="158"/>
      <c r="N503" s="297"/>
    </row>
    <row r="504" spans="1:14" ht="13.95" customHeight="1">
      <c r="A504" s="301"/>
      <c r="B504" s="158"/>
      <c r="C504" s="158"/>
      <c r="D504" s="158"/>
      <c r="E504" s="158"/>
      <c r="F504" s="158"/>
      <c r="G504" s="158"/>
      <c r="H504" s="332"/>
      <c r="I504" s="158"/>
      <c r="J504" s="158"/>
      <c r="K504" s="158"/>
      <c r="L504" s="158"/>
      <c r="M504" s="158"/>
      <c r="N504" s="297"/>
    </row>
    <row r="505" spans="1:14">
      <c r="A505" s="301"/>
      <c r="B505" s="158"/>
      <c r="C505" s="158"/>
      <c r="D505" s="158"/>
      <c r="E505" s="158"/>
      <c r="F505" s="158"/>
      <c r="G505" s="158"/>
      <c r="H505" s="332"/>
      <c r="I505" s="158"/>
      <c r="J505" s="158"/>
      <c r="K505" s="158"/>
      <c r="L505" s="158"/>
      <c r="M505" s="158"/>
      <c r="N505" s="297"/>
    </row>
    <row r="506" spans="1:14" ht="18" customHeight="1">
      <c r="A506" s="302"/>
      <c r="B506" s="299"/>
      <c r="C506" s="299"/>
      <c r="D506" s="299"/>
      <c r="E506" s="299"/>
      <c r="F506" s="299"/>
      <c r="G506" s="299"/>
      <c r="H506" s="333"/>
      <c r="I506" s="299"/>
      <c r="J506" s="299"/>
      <c r="K506" s="299"/>
      <c r="L506" s="299"/>
      <c r="M506" s="299"/>
      <c r="N506" s="300"/>
    </row>
    <row r="507" spans="1:14" ht="30" customHeight="1">
      <c r="A507" s="303" t="s">
        <v>1148</v>
      </c>
      <c r="B507" s="686" t="s">
        <v>952</v>
      </c>
      <c r="C507" s="686"/>
      <c r="D507" s="686"/>
      <c r="E507" s="686"/>
      <c r="F507" s="686"/>
      <c r="G507" s="686"/>
      <c r="H507" s="686"/>
      <c r="I507" s="686"/>
      <c r="J507" s="686"/>
      <c r="K507" s="686"/>
      <c r="L507" s="686"/>
      <c r="M507" s="312"/>
      <c r="N507" s="305" t="s">
        <v>1149</v>
      </c>
    </row>
    <row r="508" spans="1:14">
      <c r="A508" s="306"/>
      <c r="B508" s="307"/>
      <c r="C508" s="307"/>
      <c r="D508" s="307"/>
      <c r="E508" s="307"/>
      <c r="F508" s="307"/>
      <c r="G508" s="307"/>
      <c r="H508" s="334"/>
      <c r="I508" s="307"/>
      <c r="J508" s="307"/>
      <c r="K508" s="307"/>
      <c r="L508" s="307"/>
      <c r="M508" s="307"/>
      <c r="N508" s="308"/>
    </row>
    <row r="509" spans="1:14">
      <c r="A509" s="306"/>
      <c r="B509" s="307"/>
      <c r="C509" s="307"/>
      <c r="D509" s="307"/>
      <c r="E509" s="307"/>
      <c r="F509" s="307"/>
      <c r="G509" s="307"/>
      <c r="H509" s="334"/>
      <c r="I509" s="307"/>
      <c r="J509" s="307"/>
      <c r="K509" s="307"/>
      <c r="L509" s="307"/>
      <c r="M509" s="307"/>
      <c r="N509" s="308"/>
    </row>
    <row r="510" spans="1:14">
      <c r="A510" s="306"/>
      <c r="B510" s="307"/>
      <c r="C510" s="307"/>
      <c r="D510" s="307"/>
      <c r="E510" s="307"/>
      <c r="F510" s="307"/>
      <c r="G510" s="307"/>
      <c r="H510" s="334"/>
      <c r="I510" s="307"/>
      <c r="J510" s="307"/>
      <c r="K510" s="307"/>
      <c r="L510" s="307"/>
      <c r="M510" s="307"/>
      <c r="N510" s="308"/>
    </row>
    <row r="511" spans="1:14">
      <c r="A511" s="306"/>
      <c r="B511" s="307"/>
      <c r="C511" s="307"/>
      <c r="D511" s="307"/>
      <c r="E511" s="307"/>
      <c r="F511" s="307"/>
      <c r="G511" s="307"/>
      <c r="H511" s="334"/>
      <c r="I511" s="307"/>
      <c r="J511" s="307"/>
      <c r="K511" s="307"/>
      <c r="L511" s="307"/>
      <c r="M511" s="307"/>
      <c r="N511" s="308"/>
    </row>
    <row r="512" spans="1:14">
      <c r="A512" s="306"/>
      <c r="B512" s="307"/>
      <c r="C512" s="307"/>
      <c r="D512" s="307"/>
      <c r="E512" s="307"/>
      <c r="F512" s="307"/>
      <c r="G512" s="307"/>
      <c r="H512" s="334"/>
      <c r="I512" s="307"/>
      <c r="J512" s="307"/>
      <c r="K512" s="307"/>
      <c r="L512" s="307"/>
      <c r="M512" s="307"/>
      <c r="N512" s="308"/>
    </row>
    <row r="513" spans="1:14">
      <c r="A513" s="306"/>
      <c r="B513" s="307"/>
      <c r="C513" s="307"/>
      <c r="D513" s="307"/>
      <c r="E513" s="307"/>
      <c r="F513" s="307"/>
      <c r="G513" s="307"/>
      <c r="H513" s="334"/>
      <c r="I513" s="307"/>
      <c r="J513" s="307"/>
      <c r="K513" s="307"/>
      <c r="L513" s="307"/>
      <c r="M513" s="307"/>
      <c r="N513" s="308"/>
    </row>
    <row r="514" spans="1:14">
      <c r="A514" s="306"/>
      <c r="B514" s="307"/>
      <c r="C514" s="307"/>
      <c r="D514" s="307"/>
      <c r="E514" s="307"/>
      <c r="F514" s="307"/>
      <c r="G514" s="307"/>
      <c r="H514" s="334"/>
      <c r="I514" s="307"/>
      <c r="J514" s="307"/>
      <c r="K514" s="307"/>
      <c r="L514" s="307"/>
      <c r="M514" s="307"/>
      <c r="N514" s="308"/>
    </row>
    <row r="515" spans="1:14">
      <c r="A515" s="306"/>
      <c r="B515" s="307"/>
      <c r="C515" s="307"/>
      <c r="D515" s="307"/>
      <c r="E515" s="307"/>
      <c r="F515" s="307"/>
      <c r="G515" s="307"/>
      <c r="H515" s="334"/>
      <c r="I515" s="307"/>
      <c r="J515" s="307"/>
      <c r="K515" s="307"/>
      <c r="L515" s="307"/>
      <c r="M515" s="307"/>
      <c r="N515" s="308"/>
    </row>
    <row r="516" spans="1:14">
      <c r="A516" s="306"/>
      <c r="B516" s="307"/>
      <c r="C516" s="307"/>
      <c r="D516" s="307"/>
      <c r="E516" s="307"/>
      <c r="F516" s="307"/>
      <c r="G516" s="307"/>
      <c r="H516" s="334"/>
      <c r="I516" s="307"/>
      <c r="J516" s="307"/>
      <c r="K516" s="307"/>
      <c r="L516" s="307"/>
      <c r="M516" s="307"/>
      <c r="N516" s="308"/>
    </row>
    <row r="517" spans="1:14">
      <c r="A517" s="306"/>
      <c r="B517" s="307"/>
      <c r="C517" s="307"/>
      <c r="D517" s="307"/>
      <c r="E517" s="307"/>
      <c r="F517" s="307"/>
      <c r="G517" s="307"/>
      <c r="H517" s="334"/>
      <c r="I517" s="307"/>
      <c r="J517" s="307"/>
      <c r="K517" s="307"/>
      <c r="L517" s="307"/>
      <c r="M517" s="307"/>
      <c r="N517" s="308"/>
    </row>
    <row r="518" spans="1:14">
      <c r="A518" s="306"/>
      <c r="B518" s="307"/>
      <c r="C518" s="307"/>
      <c r="D518" s="307"/>
      <c r="E518" s="307"/>
      <c r="F518" s="307"/>
      <c r="G518" s="307"/>
      <c r="H518" s="334"/>
      <c r="I518" s="307"/>
      <c r="J518" s="307"/>
      <c r="K518" s="307"/>
      <c r="L518" s="307"/>
      <c r="M518" s="307"/>
      <c r="N518" s="308"/>
    </row>
    <row r="519" spans="1:14">
      <c r="A519" s="306"/>
      <c r="B519" s="307"/>
      <c r="C519" s="307"/>
      <c r="D519" s="307"/>
      <c r="E519" s="307"/>
      <c r="F519" s="307"/>
      <c r="G519" s="307"/>
      <c r="H519" s="334"/>
      <c r="I519" s="307"/>
      <c r="J519" s="307"/>
      <c r="K519" s="307"/>
      <c r="L519" s="307"/>
      <c r="M519" s="307"/>
      <c r="N519" s="308"/>
    </row>
    <row r="520" spans="1:14">
      <c r="A520" s="306"/>
      <c r="B520" s="307"/>
      <c r="C520" s="307"/>
      <c r="D520" s="307"/>
      <c r="E520" s="307"/>
      <c r="F520" s="307"/>
      <c r="G520" s="307"/>
      <c r="H520" s="334"/>
      <c r="I520" s="307"/>
      <c r="J520" s="307"/>
      <c r="K520" s="307"/>
      <c r="L520" s="307"/>
      <c r="M520" s="307"/>
      <c r="N520" s="308"/>
    </row>
    <row r="521" spans="1:14">
      <c r="A521" s="306"/>
      <c r="B521" s="307"/>
      <c r="C521" s="307"/>
      <c r="D521" s="307"/>
      <c r="E521" s="307"/>
      <c r="F521" s="307"/>
      <c r="G521" s="307"/>
      <c r="H521" s="334"/>
      <c r="I521" s="307"/>
      <c r="J521" s="307"/>
      <c r="K521" s="307"/>
      <c r="L521" s="307"/>
      <c r="M521" s="307"/>
      <c r="N521" s="308"/>
    </row>
    <row r="522" spans="1:14">
      <c r="A522" s="306"/>
      <c r="B522" s="307"/>
      <c r="C522" s="307"/>
      <c r="D522" s="307"/>
      <c r="E522" s="307"/>
      <c r="F522" s="307"/>
      <c r="G522" s="307"/>
      <c r="H522" s="334"/>
      <c r="I522" s="307"/>
      <c r="J522" s="307"/>
      <c r="K522" s="307"/>
      <c r="L522" s="307"/>
      <c r="M522" s="307"/>
      <c r="N522" s="308"/>
    </row>
    <row r="523" spans="1:14">
      <c r="A523" s="306"/>
      <c r="B523" s="307"/>
      <c r="C523" s="307"/>
      <c r="D523" s="307"/>
      <c r="E523" s="307"/>
      <c r="F523" s="307"/>
      <c r="G523" s="307"/>
      <c r="H523" s="334"/>
      <c r="I523" s="307"/>
      <c r="J523" s="307"/>
      <c r="K523" s="307"/>
      <c r="L523" s="307"/>
      <c r="M523" s="307"/>
      <c r="N523" s="308"/>
    </row>
    <row r="524" spans="1:14">
      <c r="A524" s="306"/>
      <c r="B524" s="307"/>
      <c r="C524" s="307"/>
      <c r="D524" s="307"/>
      <c r="E524" s="307"/>
      <c r="F524" s="307"/>
      <c r="G524" s="307"/>
      <c r="H524" s="334"/>
      <c r="I524" s="307"/>
      <c r="J524" s="307"/>
      <c r="K524" s="307"/>
      <c r="L524" s="307"/>
      <c r="M524" s="307"/>
      <c r="N524" s="308"/>
    </row>
    <row r="525" spans="1:14">
      <c r="A525" s="306"/>
      <c r="B525" s="307"/>
      <c r="C525" s="307"/>
      <c r="D525" s="307"/>
      <c r="E525" s="307"/>
      <c r="F525" s="307"/>
      <c r="G525" s="307"/>
      <c r="H525" s="334"/>
      <c r="I525" s="307"/>
      <c r="J525" s="307"/>
      <c r="K525" s="307"/>
      <c r="L525" s="307"/>
      <c r="M525" s="307"/>
      <c r="N525" s="308"/>
    </row>
    <row r="526" spans="1:14">
      <c r="A526" s="306"/>
      <c r="B526" s="307"/>
      <c r="C526" s="307"/>
      <c r="D526" s="307"/>
      <c r="E526" s="307"/>
      <c r="F526" s="307"/>
      <c r="G526" s="307"/>
      <c r="H526" s="334"/>
      <c r="I526" s="307"/>
      <c r="J526" s="307"/>
      <c r="K526" s="307"/>
      <c r="L526" s="307"/>
      <c r="M526" s="307"/>
      <c r="N526" s="308"/>
    </row>
    <row r="527" spans="1:14">
      <c r="A527" s="306"/>
      <c r="B527" s="307"/>
      <c r="C527" s="307"/>
      <c r="D527" s="307"/>
      <c r="E527" s="307"/>
      <c r="F527" s="307"/>
      <c r="G527" s="307"/>
      <c r="H527" s="334"/>
      <c r="I527" s="307"/>
      <c r="J527" s="307"/>
      <c r="K527" s="307"/>
      <c r="L527" s="307"/>
      <c r="M527" s="307"/>
      <c r="N527" s="308"/>
    </row>
    <row r="528" spans="1:14">
      <c r="A528" s="306"/>
      <c r="B528" s="307"/>
      <c r="C528" s="307"/>
      <c r="D528" s="307"/>
      <c r="E528" s="307"/>
      <c r="F528" s="307"/>
      <c r="G528" s="307"/>
      <c r="H528" s="334"/>
      <c r="I528" s="307"/>
      <c r="J528" s="307"/>
      <c r="K528" s="307"/>
      <c r="L528" s="307"/>
      <c r="M528" s="307"/>
      <c r="N528" s="308"/>
    </row>
    <row r="529" spans="1:14">
      <c r="A529" s="306"/>
      <c r="B529" s="307"/>
      <c r="C529" s="307"/>
      <c r="D529" s="307"/>
      <c r="E529" s="307"/>
      <c r="F529" s="307"/>
      <c r="G529" s="307"/>
      <c r="H529" s="334"/>
      <c r="I529" s="307"/>
      <c r="J529" s="307"/>
      <c r="K529" s="307"/>
      <c r="L529" s="307"/>
      <c r="M529" s="307"/>
      <c r="N529" s="308"/>
    </row>
    <row r="530" spans="1:14">
      <c r="A530" s="306"/>
      <c r="B530" s="307"/>
      <c r="C530" s="307"/>
      <c r="D530" s="307"/>
      <c r="E530" s="307"/>
      <c r="F530" s="307"/>
      <c r="G530" s="307"/>
      <c r="H530" s="334"/>
      <c r="I530" s="307"/>
      <c r="J530" s="307"/>
      <c r="K530" s="307"/>
      <c r="L530" s="307"/>
      <c r="M530" s="307"/>
      <c r="N530" s="308"/>
    </row>
    <row r="531" spans="1:14">
      <c r="A531" s="306"/>
      <c r="B531" s="307"/>
      <c r="C531" s="307"/>
      <c r="D531" s="307"/>
      <c r="E531" s="307"/>
      <c r="F531" s="307"/>
      <c r="G531" s="307"/>
      <c r="H531" s="334"/>
      <c r="I531" s="307"/>
      <c r="J531" s="307"/>
      <c r="K531" s="307"/>
      <c r="L531" s="307"/>
      <c r="M531" s="307"/>
      <c r="N531" s="308"/>
    </row>
    <row r="532" spans="1:14">
      <c r="A532" s="306"/>
      <c r="B532" s="307"/>
      <c r="C532" s="307"/>
      <c r="D532" s="307"/>
      <c r="E532" s="307"/>
      <c r="F532" s="307"/>
      <c r="G532" s="307"/>
      <c r="H532" s="334"/>
      <c r="I532" s="307"/>
      <c r="J532" s="307"/>
      <c r="K532" s="307"/>
      <c r="L532" s="307"/>
      <c r="M532" s="307"/>
      <c r="N532" s="308"/>
    </row>
    <row r="533" spans="1:14">
      <c r="A533" s="306"/>
      <c r="B533" s="307"/>
      <c r="C533" s="307"/>
      <c r="D533" s="307"/>
      <c r="E533" s="307"/>
      <c r="F533" s="307"/>
      <c r="G533" s="307"/>
      <c r="H533" s="334"/>
      <c r="I533" s="307"/>
      <c r="J533" s="307"/>
      <c r="K533" s="307"/>
      <c r="L533" s="307"/>
      <c r="M533" s="307"/>
      <c r="N533" s="308"/>
    </row>
    <row r="534" spans="1:14">
      <c r="A534" s="306"/>
      <c r="B534" s="307"/>
      <c r="C534" s="307"/>
      <c r="D534" s="307"/>
      <c r="E534" s="307"/>
      <c r="F534" s="307"/>
      <c r="G534" s="307"/>
      <c r="H534" s="334"/>
      <c r="I534" s="307"/>
      <c r="J534" s="307"/>
      <c r="K534" s="307"/>
      <c r="L534" s="307"/>
      <c r="M534" s="307"/>
      <c r="N534" s="308"/>
    </row>
    <row r="535" spans="1:14">
      <c r="A535" s="306"/>
      <c r="B535" s="307"/>
      <c r="C535" s="307"/>
      <c r="D535" s="307"/>
      <c r="E535" s="307"/>
      <c r="F535" s="307"/>
      <c r="G535" s="307"/>
      <c r="H535" s="334"/>
      <c r="I535" s="307"/>
      <c r="J535" s="307"/>
      <c r="K535" s="307"/>
      <c r="L535" s="307"/>
      <c r="M535" s="307"/>
      <c r="N535" s="308"/>
    </row>
    <row r="536" spans="1:14">
      <c r="A536" s="306"/>
      <c r="B536" s="307"/>
      <c r="C536" s="307"/>
      <c r="D536" s="307"/>
      <c r="E536" s="307"/>
      <c r="F536" s="307"/>
      <c r="G536" s="307"/>
      <c r="H536" s="334"/>
      <c r="I536" s="307"/>
      <c r="J536" s="307"/>
      <c r="K536" s="307"/>
      <c r="L536" s="307"/>
      <c r="M536" s="307"/>
      <c r="N536" s="308"/>
    </row>
    <row r="537" spans="1:14">
      <c r="A537" s="306"/>
      <c r="B537" s="307"/>
      <c r="C537" s="307"/>
      <c r="D537" s="307"/>
      <c r="E537" s="307"/>
      <c r="F537" s="307"/>
      <c r="G537" s="307"/>
      <c r="H537" s="334"/>
      <c r="I537" s="307"/>
      <c r="J537" s="307"/>
      <c r="K537" s="307"/>
      <c r="L537" s="307"/>
      <c r="M537" s="307"/>
      <c r="N537" s="308"/>
    </row>
    <row r="538" spans="1:14">
      <c r="A538" s="306"/>
      <c r="B538" s="307"/>
      <c r="C538" s="307"/>
      <c r="D538" s="307"/>
      <c r="E538" s="307"/>
      <c r="F538" s="307"/>
      <c r="G538" s="307"/>
      <c r="H538" s="334"/>
      <c r="I538" s="307"/>
      <c r="J538" s="307"/>
      <c r="K538" s="307"/>
      <c r="L538" s="307"/>
      <c r="M538" s="307"/>
      <c r="N538" s="308"/>
    </row>
    <row r="539" spans="1:14">
      <c r="A539" s="306"/>
      <c r="B539" s="307"/>
      <c r="C539" s="307"/>
      <c r="D539" s="307"/>
      <c r="E539" s="307"/>
      <c r="F539" s="307"/>
      <c r="G539" s="307"/>
      <c r="H539" s="334"/>
      <c r="I539" s="307"/>
      <c r="J539" s="307"/>
      <c r="K539" s="307"/>
      <c r="L539" s="307"/>
      <c r="M539" s="307"/>
      <c r="N539" s="308"/>
    </row>
    <row r="540" spans="1:14">
      <c r="A540" s="306"/>
      <c r="B540" s="307"/>
      <c r="C540" s="307"/>
      <c r="D540" s="307"/>
      <c r="E540" s="307"/>
      <c r="F540" s="307"/>
      <c r="G540" s="307"/>
      <c r="H540" s="334"/>
      <c r="I540" s="307"/>
      <c r="J540" s="307"/>
      <c r="K540" s="307"/>
      <c r="L540" s="307"/>
      <c r="M540" s="307"/>
      <c r="N540" s="308"/>
    </row>
    <row r="541" spans="1:14">
      <c r="A541" s="306"/>
      <c r="B541" s="307"/>
      <c r="C541" s="307"/>
      <c r="D541" s="307"/>
      <c r="E541" s="307"/>
      <c r="F541" s="307"/>
      <c r="G541" s="307"/>
      <c r="H541" s="334"/>
      <c r="I541" s="307"/>
      <c r="J541" s="307"/>
      <c r="K541" s="307"/>
      <c r="L541" s="307"/>
      <c r="M541" s="307"/>
      <c r="N541" s="308"/>
    </row>
    <row r="542" spans="1:14">
      <c r="A542" s="306"/>
      <c r="B542" s="307"/>
      <c r="C542" s="307"/>
      <c r="D542" s="307"/>
      <c r="E542" s="307"/>
      <c r="F542" s="307"/>
      <c r="G542" s="307"/>
      <c r="H542" s="334"/>
      <c r="I542" s="307"/>
      <c r="J542" s="307"/>
      <c r="K542" s="307"/>
      <c r="L542" s="307"/>
      <c r="M542" s="307"/>
      <c r="N542" s="308"/>
    </row>
    <row r="543" spans="1:14">
      <c r="A543" s="306"/>
      <c r="B543" s="307"/>
      <c r="C543" s="307"/>
      <c r="D543" s="307"/>
      <c r="E543" s="307"/>
      <c r="F543" s="307"/>
      <c r="G543" s="307"/>
      <c r="H543" s="334"/>
      <c r="I543" s="307"/>
      <c r="J543" s="307"/>
      <c r="K543" s="307"/>
      <c r="L543" s="307"/>
      <c r="M543" s="307"/>
      <c r="N543" s="308"/>
    </row>
    <row r="544" spans="1:14">
      <c r="A544" s="306"/>
      <c r="B544" s="307"/>
      <c r="C544" s="307"/>
      <c r="D544" s="307"/>
      <c r="E544" s="307"/>
      <c r="F544" s="307"/>
      <c r="G544" s="307"/>
      <c r="H544" s="334"/>
      <c r="I544" s="307"/>
      <c r="J544" s="307"/>
      <c r="K544" s="307"/>
      <c r="L544" s="307"/>
      <c r="M544" s="307"/>
      <c r="N544" s="308"/>
    </row>
    <row r="545" spans="1:14">
      <c r="A545" s="306"/>
      <c r="B545" s="307"/>
      <c r="C545" s="307"/>
      <c r="D545" s="307"/>
      <c r="E545" s="307"/>
      <c r="F545" s="307"/>
      <c r="G545" s="307"/>
      <c r="H545" s="334"/>
      <c r="I545" s="307"/>
      <c r="J545" s="307"/>
      <c r="K545" s="307"/>
      <c r="L545" s="307"/>
      <c r="M545" s="307"/>
      <c r="N545" s="308"/>
    </row>
    <row r="546" spans="1:14">
      <c r="A546" s="306"/>
      <c r="B546" s="307"/>
      <c r="C546" s="307"/>
      <c r="D546" s="307"/>
      <c r="E546" s="307"/>
      <c r="F546" s="307"/>
      <c r="G546" s="307"/>
      <c r="H546" s="334"/>
      <c r="I546" s="307"/>
      <c r="J546" s="307"/>
      <c r="K546" s="307"/>
      <c r="L546" s="307"/>
      <c r="M546" s="307"/>
      <c r="N546" s="308"/>
    </row>
    <row r="547" spans="1:14">
      <c r="A547" s="306"/>
      <c r="B547" s="307"/>
      <c r="C547" s="307"/>
      <c r="D547" s="307"/>
      <c r="E547" s="307"/>
      <c r="F547" s="307"/>
      <c r="G547" s="307"/>
      <c r="H547" s="334"/>
      <c r="I547" s="307"/>
      <c r="J547" s="307"/>
      <c r="K547" s="307"/>
      <c r="L547" s="307"/>
      <c r="M547" s="307"/>
      <c r="N547" s="308"/>
    </row>
    <row r="548" spans="1:14">
      <c r="A548" s="306"/>
      <c r="B548" s="307"/>
      <c r="C548" s="307"/>
      <c r="D548" s="307"/>
      <c r="E548" s="307"/>
      <c r="F548" s="307"/>
      <c r="G548" s="307"/>
      <c r="H548" s="334"/>
      <c r="I548" s="307"/>
      <c r="J548" s="307"/>
      <c r="K548" s="307"/>
      <c r="L548" s="307"/>
      <c r="M548" s="307"/>
      <c r="N548" s="308"/>
    </row>
    <row r="549" spans="1:14">
      <c r="A549" s="306"/>
      <c r="B549" s="307"/>
      <c r="C549" s="307"/>
      <c r="D549" s="307"/>
      <c r="E549" s="307"/>
      <c r="F549" s="307"/>
      <c r="G549" s="307"/>
      <c r="H549" s="334"/>
      <c r="I549" s="307"/>
      <c r="J549" s="307"/>
      <c r="K549" s="307"/>
      <c r="L549" s="307"/>
      <c r="M549" s="307"/>
      <c r="N549" s="308"/>
    </row>
    <row r="550" spans="1:14">
      <c r="A550" s="306"/>
      <c r="B550" s="307"/>
      <c r="C550" s="307"/>
      <c r="D550" s="307"/>
      <c r="E550" s="307"/>
      <c r="F550" s="307"/>
      <c r="G550" s="307"/>
      <c r="H550" s="334"/>
      <c r="I550" s="307"/>
      <c r="J550" s="307"/>
      <c r="K550" s="307"/>
      <c r="L550" s="307"/>
      <c r="M550" s="307"/>
      <c r="N550" s="308"/>
    </row>
    <row r="551" spans="1:14">
      <c r="A551" s="306"/>
      <c r="B551" s="307"/>
      <c r="C551" s="307"/>
      <c r="D551" s="307"/>
      <c r="E551" s="307"/>
      <c r="F551" s="307"/>
      <c r="G551" s="307"/>
      <c r="H551" s="334"/>
      <c r="I551" s="307"/>
      <c r="J551" s="307"/>
      <c r="K551" s="307"/>
      <c r="L551" s="307"/>
      <c r="M551" s="307"/>
      <c r="N551" s="308"/>
    </row>
    <row r="552" spans="1:14">
      <c r="A552" s="306"/>
      <c r="B552" s="307"/>
      <c r="C552" s="307"/>
      <c r="D552" s="307"/>
      <c r="E552" s="307"/>
      <c r="F552" s="307"/>
      <c r="G552" s="307"/>
      <c r="H552" s="334"/>
      <c r="I552" s="307"/>
      <c r="J552" s="307"/>
      <c r="K552" s="307"/>
      <c r="L552" s="307"/>
      <c r="M552" s="307"/>
      <c r="N552" s="308"/>
    </row>
    <row r="553" spans="1:14" ht="15" customHeight="1">
      <c r="A553" s="309"/>
      <c r="B553" s="310"/>
      <c r="C553" s="310"/>
      <c r="D553" s="310"/>
      <c r="E553" s="310"/>
      <c r="F553" s="310"/>
      <c r="G553" s="310"/>
      <c r="H553" s="335"/>
      <c r="I553" s="310"/>
      <c r="J553" s="310"/>
      <c r="K553" s="310"/>
      <c r="L553" s="310"/>
      <c r="M553" s="310"/>
      <c r="N553" s="311"/>
    </row>
    <row r="554" spans="1:14" ht="30" customHeight="1">
      <c r="A554" s="251" t="s">
        <v>1148</v>
      </c>
      <c r="B554" s="408" t="s">
        <v>554</v>
      </c>
      <c r="C554" s="408"/>
      <c r="D554" s="408"/>
      <c r="E554" s="408"/>
      <c r="F554" s="408"/>
      <c r="G554" s="408"/>
      <c r="H554" s="408"/>
      <c r="I554" s="408"/>
      <c r="J554" s="408"/>
      <c r="K554" s="408"/>
      <c r="L554" s="408"/>
      <c r="M554" s="252"/>
      <c r="N554" s="253" t="s">
        <v>1149</v>
      </c>
    </row>
    <row r="555" spans="1:14" ht="13.95" customHeight="1">
      <c r="A555" s="254"/>
      <c r="B555" s="28"/>
      <c r="C555" s="28"/>
      <c r="D555" s="28"/>
      <c r="E555" s="28"/>
      <c r="F555" s="28"/>
      <c r="G555" s="28"/>
      <c r="H555" s="324"/>
      <c r="I555" s="28"/>
      <c r="J555" s="28"/>
      <c r="K555" s="28"/>
      <c r="L555" s="28"/>
      <c r="M555" s="28"/>
      <c r="N555" s="255"/>
    </row>
    <row r="556" spans="1:14">
      <c r="A556" s="254"/>
      <c r="B556" s="28"/>
      <c r="C556" s="28"/>
      <c r="D556" s="28"/>
      <c r="E556" s="28"/>
      <c r="F556" s="28"/>
      <c r="G556" s="28"/>
      <c r="H556" s="324"/>
      <c r="I556" s="28"/>
      <c r="J556" s="28"/>
      <c r="K556" s="28"/>
      <c r="L556" s="28"/>
      <c r="M556" s="28"/>
      <c r="N556" s="255"/>
    </row>
    <row r="557" spans="1:14">
      <c r="A557" s="254"/>
      <c r="B557" s="28"/>
      <c r="C557" s="28"/>
      <c r="D557" s="28"/>
      <c r="E557" s="28"/>
      <c r="F557" s="28"/>
      <c r="G557" s="28"/>
      <c r="H557" s="324"/>
      <c r="I557" s="28"/>
      <c r="J557" s="28"/>
      <c r="K557" s="28"/>
      <c r="L557" s="28"/>
      <c r="M557" s="28"/>
      <c r="N557" s="255"/>
    </row>
    <row r="558" spans="1:14">
      <c r="A558" s="254"/>
      <c r="B558" s="28"/>
      <c r="C558" s="28"/>
      <c r="D558" s="28"/>
      <c r="E558" s="28"/>
      <c r="F558" s="28"/>
      <c r="G558" s="28"/>
      <c r="H558" s="324"/>
      <c r="I558" s="28"/>
      <c r="J558" s="28"/>
      <c r="K558" s="28"/>
      <c r="L558" s="28"/>
      <c r="M558" s="28"/>
      <c r="N558" s="255"/>
    </row>
    <row r="559" spans="1:14">
      <c r="A559" s="254"/>
      <c r="B559" s="28"/>
      <c r="C559" s="28"/>
      <c r="D559" s="28"/>
      <c r="E559" s="28"/>
      <c r="F559" s="28"/>
      <c r="G559" s="28"/>
      <c r="H559" s="324"/>
      <c r="I559" s="28"/>
      <c r="J559" s="28"/>
      <c r="K559" s="28"/>
      <c r="L559" s="28"/>
      <c r="M559" s="28"/>
      <c r="N559" s="255"/>
    </row>
    <row r="560" spans="1:14">
      <c r="A560" s="254"/>
      <c r="B560" s="28"/>
      <c r="C560" s="28"/>
      <c r="D560" s="28"/>
      <c r="E560" s="28"/>
      <c r="F560" s="28"/>
      <c r="G560" s="28"/>
      <c r="H560" s="324"/>
      <c r="I560" s="28"/>
      <c r="J560" s="28"/>
      <c r="K560" s="28"/>
      <c r="L560" s="28"/>
      <c r="M560" s="28"/>
      <c r="N560" s="255"/>
    </row>
    <row r="561" spans="1:14">
      <c r="A561" s="254"/>
      <c r="B561" s="28"/>
      <c r="C561" s="28"/>
      <c r="D561" s="28"/>
      <c r="E561" s="28"/>
      <c r="F561" s="28"/>
      <c r="G561" s="28"/>
      <c r="H561" s="324"/>
      <c r="I561" s="28"/>
      <c r="J561" s="28"/>
      <c r="K561" s="28"/>
      <c r="L561" s="28"/>
      <c r="M561" s="28"/>
      <c r="N561" s="255"/>
    </row>
    <row r="562" spans="1:14">
      <c r="A562" s="254"/>
      <c r="B562" s="28"/>
      <c r="C562" s="28"/>
      <c r="D562" s="28"/>
      <c r="E562" s="28"/>
      <c r="F562" s="28"/>
      <c r="G562" s="28"/>
      <c r="H562" s="324"/>
      <c r="I562" s="28"/>
      <c r="J562" s="28"/>
      <c r="K562" s="28"/>
      <c r="L562" s="28"/>
      <c r="M562" s="28"/>
      <c r="N562" s="255"/>
    </row>
    <row r="563" spans="1:14">
      <c r="A563" s="254"/>
      <c r="B563" s="28"/>
      <c r="C563" s="28"/>
      <c r="D563" s="28"/>
      <c r="E563" s="28"/>
      <c r="F563" s="28"/>
      <c r="G563" s="28"/>
      <c r="H563" s="324"/>
      <c r="I563" s="28"/>
      <c r="J563" s="28"/>
      <c r="K563" s="28"/>
      <c r="L563" s="28"/>
      <c r="M563" s="28"/>
      <c r="N563" s="255"/>
    </row>
    <row r="564" spans="1:14" ht="18.600000000000001" customHeight="1">
      <c r="A564" s="254"/>
      <c r="B564" s="28"/>
      <c r="C564" s="28"/>
      <c r="D564" s="28"/>
      <c r="E564" s="28"/>
      <c r="F564" s="28"/>
      <c r="G564" s="28"/>
      <c r="H564" s="324"/>
      <c r="I564" s="28"/>
      <c r="J564" s="28"/>
      <c r="K564" s="28"/>
      <c r="L564" s="28"/>
      <c r="M564" s="28"/>
      <c r="N564" s="255"/>
    </row>
    <row r="565" spans="1:14" ht="13.95" customHeight="1">
      <c r="A565" s="254"/>
      <c r="B565" s="28"/>
      <c r="C565" s="28"/>
      <c r="D565" s="28"/>
      <c r="E565" s="28"/>
      <c r="F565" s="28"/>
      <c r="G565" s="28"/>
      <c r="H565" s="324"/>
      <c r="I565" s="28"/>
      <c r="J565" s="28"/>
      <c r="K565" s="28"/>
      <c r="L565" s="28"/>
      <c r="M565" s="28"/>
      <c r="N565" s="255"/>
    </row>
    <row r="566" spans="1:14" ht="13.95" customHeight="1">
      <c r="A566" s="254"/>
      <c r="B566" s="28"/>
      <c r="C566" s="28"/>
      <c r="D566" s="28"/>
      <c r="E566" s="28"/>
      <c r="F566" s="28"/>
      <c r="G566" s="28"/>
      <c r="H566" s="324"/>
      <c r="I566" s="28"/>
      <c r="J566" s="28"/>
      <c r="K566" s="28"/>
      <c r="L566" s="28"/>
      <c r="M566" s="28"/>
      <c r="N566" s="255"/>
    </row>
    <row r="567" spans="1:14" ht="13.95" customHeight="1">
      <c r="A567" s="254"/>
      <c r="B567" s="28"/>
      <c r="C567" s="28"/>
      <c r="D567" s="28"/>
      <c r="E567" s="28"/>
      <c r="F567" s="28"/>
      <c r="G567" s="28"/>
      <c r="H567" s="324"/>
      <c r="I567" s="28"/>
      <c r="J567" s="28"/>
      <c r="K567" s="28"/>
      <c r="L567" s="28"/>
      <c r="M567" s="28"/>
      <c r="N567" s="255"/>
    </row>
    <row r="568" spans="1:14" ht="15" customHeight="1">
      <c r="A568" s="254"/>
      <c r="B568" s="28"/>
      <c r="C568" s="28"/>
      <c r="D568" s="28"/>
      <c r="E568" s="28"/>
      <c r="F568" s="28"/>
      <c r="G568" s="28"/>
      <c r="H568" s="324"/>
      <c r="I568" s="28"/>
      <c r="J568" s="28"/>
      <c r="K568" s="28"/>
      <c r="L568" s="28"/>
      <c r="M568" s="28"/>
      <c r="N568" s="255"/>
    </row>
    <row r="569" spans="1:14" ht="13.95" customHeight="1">
      <c r="A569" s="254"/>
      <c r="B569" s="28"/>
      <c r="C569" s="28"/>
      <c r="D569" s="28"/>
      <c r="E569" s="28"/>
      <c r="F569" s="28"/>
      <c r="G569" s="28"/>
      <c r="H569" s="324"/>
      <c r="I569" s="28"/>
      <c r="J569" s="28"/>
      <c r="K569" s="28"/>
      <c r="L569" s="28"/>
      <c r="M569" s="28"/>
      <c r="N569" s="255"/>
    </row>
    <row r="570" spans="1:14" ht="13.95" customHeight="1">
      <c r="A570" s="254"/>
      <c r="B570" s="28"/>
      <c r="C570" s="28"/>
      <c r="D570" s="28"/>
      <c r="E570" s="28"/>
      <c r="F570" s="28"/>
      <c r="G570" s="28"/>
      <c r="H570" s="324"/>
      <c r="I570" s="28"/>
      <c r="J570" s="28"/>
      <c r="K570" s="28"/>
      <c r="L570" s="28"/>
      <c r="M570" s="28"/>
      <c r="N570" s="255"/>
    </row>
    <row r="571" spans="1:14" ht="13.95" customHeight="1">
      <c r="A571" s="254"/>
      <c r="B571" s="28"/>
      <c r="C571" s="28"/>
      <c r="D571" s="28"/>
      <c r="E571" s="28"/>
      <c r="F571" s="28"/>
      <c r="G571" s="28"/>
      <c r="H571" s="324"/>
      <c r="I571" s="28"/>
      <c r="J571" s="28"/>
      <c r="K571" s="28"/>
      <c r="L571" s="28"/>
      <c r="M571" s="28"/>
      <c r="N571" s="255"/>
    </row>
    <row r="572" spans="1:14" ht="14.4" customHeight="1">
      <c r="A572" s="254"/>
      <c r="B572" s="28"/>
      <c r="C572" s="28"/>
      <c r="D572" s="28"/>
      <c r="E572" s="28"/>
      <c r="F572" s="28"/>
      <c r="G572" s="28"/>
      <c r="H572" s="324"/>
      <c r="I572" s="28"/>
      <c r="J572" s="28"/>
      <c r="K572" s="28"/>
      <c r="L572" s="28"/>
      <c r="M572" s="28"/>
      <c r="N572" s="255"/>
    </row>
    <row r="573" spans="1:14" ht="14.4" customHeight="1">
      <c r="A573" s="254"/>
      <c r="B573" s="28"/>
      <c r="C573" s="28"/>
      <c r="D573" s="28"/>
      <c r="E573" s="28"/>
      <c r="F573" s="28"/>
      <c r="G573" s="28"/>
      <c r="H573" s="324"/>
      <c r="I573" s="28"/>
      <c r="J573" s="28"/>
      <c r="K573" s="28"/>
      <c r="L573" s="28"/>
      <c r="M573" s="28"/>
      <c r="N573" s="255"/>
    </row>
    <row r="574" spans="1:14" ht="13.95" customHeight="1">
      <c r="A574" s="254"/>
      <c r="B574" s="28"/>
      <c r="C574" s="28"/>
      <c r="D574" s="28"/>
      <c r="E574" s="28"/>
      <c r="F574" s="28"/>
      <c r="G574" s="28"/>
      <c r="H574" s="324"/>
      <c r="I574" s="28"/>
      <c r="J574" s="28"/>
      <c r="K574" s="28"/>
      <c r="L574" s="28"/>
      <c r="M574" s="28"/>
      <c r="N574" s="255"/>
    </row>
    <row r="575" spans="1:14" ht="13.95" customHeight="1">
      <c r="A575" s="254"/>
      <c r="B575" s="28"/>
      <c r="C575" s="28"/>
      <c r="D575" s="28"/>
      <c r="E575" s="28"/>
      <c r="F575" s="28"/>
      <c r="G575" s="28"/>
      <c r="H575" s="324"/>
      <c r="I575" s="28"/>
      <c r="J575" s="28"/>
      <c r="K575" s="28"/>
      <c r="L575" s="28"/>
      <c r="M575" s="28"/>
      <c r="N575" s="255"/>
    </row>
    <row r="576" spans="1:14" ht="13.95" customHeight="1">
      <c r="A576" s="254"/>
      <c r="B576" s="28"/>
      <c r="C576" s="28"/>
      <c r="D576" s="28"/>
      <c r="E576" s="28"/>
      <c r="F576" s="28"/>
      <c r="G576" s="28"/>
      <c r="H576" s="324"/>
      <c r="I576" s="28"/>
      <c r="J576" s="28"/>
      <c r="K576" s="28"/>
      <c r="L576" s="28"/>
      <c r="M576" s="28"/>
      <c r="N576" s="255"/>
    </row>
    <row r="577" spans="1:14" ht="13.95" customHeight="1">
      <c r="A577" s="254"/>
      <c r="B577" s="28"/>
      <c r="C577" s="28"/>
      <c r="D577" s="28"/>
      <c r="E577" s="28"/>
      <c r="F577" s="28"/>
      <c r="G577" s="28"/>
      <c r="H577" s="324"/>
      <c r="I577" s="28"/>
      <c r="J577" s="28"/>
      <c r="K577" s="28"/>
      <c r="L577" s="28"/>
      <c r="M577" s="28"/>
      <c r="N577" s="255"/>
    </row>
    <row r="578" spans="1:14" ht="13.95" customHeight="1">
      <c r="A578" s="254"/>
      <c r="B578" s="28"/>
      <c r="C578" s="28"/>
      <c r="D578" s="28"/>
      <c r="E578" s="28"/>
      <c r="F578" s="28"/>
      <c r="G578" s="28"/>
      <c r="H578" s="324"/>
      <c r="I578" s="28"/>
      <c r="J578" s="28"/>
      <c r="K578" s="28"/>
      <c r="L578" s="28"/>
      <c r="M578" s="28"/>
      <c r="N578" s="255"/>
    </row>
    <row r="579" spans="1:14" ht="13.95" customHeight="1">
      <c r="A579" s="254"/>
      <c r="B579" s="28"/>
      <c r="C579" s="28"/>
      <c r="D579" s="28"/>
      <c r="E579" s="28"/>
      <c r="F579" s="28"/>
      <c r="G579" s="28"/>
      <c r="H579" s="324"/>
      <c r="I579" s="28"/>
      <c r="J579" s="28"/>
      <c r="K579" s="28"/>
      <c r="L579" s="28"/>
      <c r="M579" s="28"/>
      <c r="N579" s="255"/>
    </row>
    <row r="580" spans="1:14" ht="13.95" customHeight="1">
      <c r="A580" s="254"/>
      <c r="B580" s="28"/>
      <c r="C580" s="28"/>
      <c r="D580" s="28"/>
      <c r="E580" s="28"/>
      <c r="F580" s="28"/>
      <c r="G580" s="28"/>
      <c r="H580" s="324"/>
      <c r="I580" s="28"/>
      <c r="J580" s="28"/>
      <c r="K580" s="28"/>
      <c r="L580" s="28"/>
      <c r="M580" s="28"/>
      <c r="N580" s="255"/>
    </row>
    <row r="581" spans="1:14" ht="13.95" customHeight="1">
      <c r="A581" s="254"/>
      <c r="B581" s="28"/>
      <c r="C581" s="28"/>
      <c r="D581" s="28"/>
      <c r="E581" s="28"/>
      <c r="F581" s="28"/>
      <c r="G581" s="28"/>
      <c r="H581" s="324"/>
      <c r="I581" s="28"/>
      <c r="J581" s="28"/>
      <c r="K581" s="28"/>
      <c r="L581" s="28"/>
      <c r="M581" s="28"/>
      <c r="N581" s="255"/>
    </row>
    <row r="582" spans="1:14" ht="13.95" customHeight="1">
      <c r="A582" s="254"/>
      <c r="B582" s="28"/>
      <c r="C582" s="28"/>
      <c r="D582" s="28"/>
      <c r="E582" s="28"/>
      <c r="F582" s="28"/>
      <c r="G582" s="28"/>
      <c r="H582" s="324"/>
      <c r="I582" s="28"/>
      <c r="J582" s="28"/>
      <c r="K582" s="28"/>
      <c r="L582" s="28"/>
      <c r="M582" s="28"/>
      <c r="N582" s="255"/>
    </row>
    <row r="583" spans="1:14" ht="13.95" customHeight="1">
      <c r="A583" s="254"/>
      <c r="B583" s="28"/>
      <c r="C583" s="28"/>
      <c r="D583" s="28"/>
      <c r="E583" s="28"/>
      <c r="F583" s="28"/>
      <c r="G583" s="28"/>
      <c r="H583" s="324"/>
      <c r="I583" s="28"/>
      <c r="J583" s="28"/>
      <c r="K583" s="28"/>
      <c r="L583" s="28"/>
      <c r="M583" s="28"/>
      <c r="N583" s="255"/>
    </row>
    <row r="584" spans="1:14">
      <c r="A584" s="254"/>
      <c r="B584" s="28"/>
      <c r="C584" s="28"/>
      <c r="D584" s="28"/>
      <c r="E584" s="28"/>
      <c r="F584" s="28"/>
      <c r="G584" s="28"/>
      <c r="H584" s="324"/>
      <c r="I584" s="28"/>
      <c r="J584" s="28"/>
      <c r="K584" s="28"/>
      <c r="L584" s="28"/>
      <c r="M584" s="28"/>
      <c r="N584" s="255"/>
    </row>
    <row r="585" spans="1:14">
      <c r="A585" s="254"/>
      <c r="B585" s="28"/>
      <c r="C585" s="28"/>
      <c r="D585" s="28"/>
      <c r="E585" s="28"/>
      <c r="F585" s="28"/>
      <c r="G585" s="28"/>
      <c r="H585" s="324"/>
      <c r="I585" s="28"/>
      <c r="J585" s="28"/>
      <c r="K585" s="28"/>
      <c r="L585" s="28"/>
      <c r="M585" s="28"/>
      <c r="N585" s="255"/>
    </row>
    <row r="586" spans="1:14">
      <c r="A586" s="254"/>
      <c r="B586" s="28"/>
      <c r="C586" s="28"/>
      <c r="D586" s="28"/>
      <c r="E586" s="28"/>
      <c r="F586" s="28"/>
      <c r="G586" s="28"/>
      <c r="H586" s="324"/>
      <c r="I586" s="28"/>
      <c r="J586" s="28"/>
      <c r="K586" s="28"/>
      <c r="L586" s="28"/>
      <c r="M586" s="28"/>
      <c r="N586" s="255"/>
    </row>
    <row r="587" spans="1:14">
      <c r="A587" s="254"/>
      <c r="B587" s="28"/>
      <c r="C587" s="28"/>
      <c r="D587" s="28"/>
      <c r="E587" s="28"/>
      <c r="F587" s="28"/>
      <c r="G587" s="28"/>
      <c r="H587" s="324"/>
      <c r="I587" s="28"/>
      <c r="J587" s="28"/>
      <c r="K587" s="28"/>
      <c r="L587" s="28"/>
      <c r="M587" s="28"/>
      <c r="N587" s="255"/>
    </row>
    <row r="588" spans="1:14">
      <c r="A588" s="254"/>
      <c r="B588" s="28"/>
      <c r="C588" s="28"/>
      <c r="D588" s="28"/>
      <c r="E588" s="28"/>
      <c r="F588" s="28"/>
      <c r="G588" s="28"/>
      <c r="H588" s="324"/>
      <c r="I588" s="28"/>
      <c r="J588" s="28"/>
      <c r="K588" s="28"/>
      <c r="L588" s="28"/>
      <c r="M588" s="28"/>
      <c r="N588" s="255"/>
    </row>
    <row r="589" spans="1:14">
      <c r="A589" s="254"/>
      <c r="B589" s="28"/>
      <c r="C589" s="28"/>
      <c r="D589" s="28"/>
      <c r="E589" s="28"/>
      <c r="F589" s="28"/>
      <c r="G589" s="28"/>
      <c r="H589" s="324"/>
      <c r="I589" s="28"/>
      <c r="J589" s="28"/>
      <c r="K589" s="28"/>
      <c r="L589" s="28"/>
      <c r="M589" s="28"/>
      <c r="N589" s="255"/>
    </row>
    <row r="590" spans="1:14">
      <c r="A590" s="254"/>
      <c r="B590" s="28"/>
      <c r="C590" s="28"/>
      <c r="D590" s="28"/>
      <c r="E590" s="28"/>
      <c r="F590" s="28"/>
      <c r="G590" s="28"/>
      <c r="H590" s="324"/>
      <c r="I590" s="28"/>
      <c r="J590" s="28"/>
      <c r="K590" s="28"/>
      <c r="L590" s="28"/>
      <c r="M590" s="28"/>
      <c r="N590" s="255"/>
    </row>
    <row r="591" spans="1:14">
      <c r="A591" s="254"/>
      <c r="B591" s="28"/>
      <c r="C591" s="28"/>
      <c r="D591" s="28"/>
      <c r="E591" s="28"/>
      <c r="F591" s="28"/>
      <c r="G591" s="28"/>
      <c r="H591" s="324"/>
      <c r="I591" s="28"/>
      <c r="J591" s="28"/>
      <c r="K591" s="28"/>
      <c r="L591" s="28"/>
      <c r="M591" s="28"/>
      <c r="N591" s="255"/>
    </row>
    <row r="592" spans="1:14">
      <c r="A592" s="254"/>
      <c r="B592" s="28"/>
      <c r="C592" s="28"/>
      <c r="D592" s="28"/>
      <c r="E592" s="28"/>
      <c r="F592" s="28"/>
      <c r="G592" s="28"/>
      <c r="H592" s="324"/>
      <c r="I592" s="28"/>
      <c r="J592" s="28"/>
      <c r="K592" s="28"/>
      <c r="L592" s="28"/>
      <c r="M592" s="28"/>
      <c r="N592" s="255"/>
    </row>
    <row r="593" spans="1:62">
      <c r="A593" s="254"/>
      <c r="B593" s="28"/>
      <c r="C593" s="28"/>
      <c r="D593" s="28"/>
      <c r="E593" s="28"/>
      <c r="F593" s="28"/>
      <c r="G593" s="28"/>
      <c r="H593" s="324"/>
      <c r="I593" s="28"/>
      <c r="J593" s="28"/>
      <c r="K593" s="28"/>
      <c r="L593" s="28"/>
      <c r="M593" s="28"/>
      <c r="N593" s="255"/>
    </row>
    <row r="594" spans="1:62">
      <c r="A594" s="254"/>
      <c r="B594" s="28"/>
      <c r="C594" s="28"/>
      <c r="D594" s="28"/>
      <c r="E594" s="28"/>
      <c r="F594" s="28"/>
      <c r="G594" s="28"/>
      <c r="H594" s="324"/>
      <c r="I594" s="28"/>
      <c r="J594" s="28"/>
      <c r="K594" s="28"/>
      <c r="L594" s="28"/>
      <c r="M594" s="28"/>
      <c r="N594" s="255"/>
    </row>
    <row r="595" spans="1:62">
      <c r="A595" s="254"/>
      <c r="B595" s="28"/>
      <c r="C595" s="28"/>
      <c r="D595" s="28"/>
      <c r="E595" s="28"/>
      <c r="F595" s="28"/>
      <c r="G595" s="28"/>
      <c r="H595" s="324"/>
      <c r="I595" s="28"/>
      <c r="J595" s="28"/>
      <c r="K595" s="28"/>
      <c r="L595" s="28"/>
      <c r="M595" s="28"/>
      <c r="N595" s="255"/>
    </row>
    <row r="596" spans="1:62">
      <c r="A596" s="254"/>
      <c r="B596" s="28"/>
      <c r="C596" s="28"/>
      <c r="D596" s="28"/>
      <c r="E596" s="28"/>
      <c r="F596" s="28"/>
      <c r="G596" s="28"/>
      <c r="H596" s="324"/>
      <c r="I596" s="28"/>
      <c r="J596" s="28"/>
      <c r="K596" s="28"/>
      <c r="L596" s="28"/>
      <c r="M596" s="28"/>
      <c r="N596" s="255"/>
    </row>
    <row r="597" spans="1:62">
      <c r="A597" s="254"/>
      <c r="B597" s="28"/>
      <c r="C597" s="28"/>
      <c r="D597" s="28"/>
      <c r="E597" s="28"/>
      <c r="F597" s="28"/>
      <c r="G597" s="28"/>
      <c r="H597" s="324"/>
      <c r="I597" s="28"/>
      <c r="J597" s="28"/>
      <c r="K597" s="28"/>
      <c r="L597" s="28"/>
      <c r="M597" s="28"/>
      <c r="N597" s="255"/>
    </row>
    <row r="598" spans="1:62">
      <c r="A598" s="254"/>
      <c r="B598" s="28"/>
      <c r="C598" s="28"/>
      <c r="D598" s="28"/>
      <c r="E598" s="28"/>
      <c r="F598" s="28"/>
      <c r="G598" s="28"/>
      <c r="H598" s="324"/>
      <c r="I598" s="28"/>
      <c r="J598" s="28"/>
      <c r="K598" s="28"/>
      <c r="L598" s="28"/>
      <c r="M598" s="28"/>
      <c r="N598" s="255"/>
    </row>
    <row r="599" spans="1:62">
      <c r="A599" s="254"/>
      <c r="B599" s="28"/>
      <c r="C599" s="28"/>
      <c r="D599" s="28"/>
      <c r="E599" s="28"/>
      <c r="F599" s="28"/>
      <c r="G599" s="28"/>
      <c r="H599" s="324"/>
      <c r="I599" s="28"/>
      <c r="J599" s="28"/>
      <c r="K599" s="28"/>
      <c r="L599" s="28"/>
      <c r="M599" s="28"/>
      <c r="N599" s="255"/>
    </row>
    <row r="600" spans="1:62">
      <c r="A600" s="256"/>
      <c r="B600" s="257"/>
      <c r="C600" s="257"/>
      <c r="D600" s="257"/>
      <c r="E600" s="257"/>
      <c r="F600" s="257"/>
      <c r="G600" s="257"/>
      <c r="H600" s="325"/>
      <c r="I600" s="257"/>
      <c r="J600" s="257"/>
      <c r="K600" s="257"/>
      <c r="L600" s="257"/>
      <c r="M600" s="257"/>
      <c r="N600" s="258"/>
    </row>
    <row r="601" spans="1:62" ht="30" customHeight="1">
      <c r="A601" s="251" t="s">
        <v>1148</v>
      </c>
      <c r="B601" s="408" t="s">
        <v>972</v>
      </c>
      <c r="C601" s="408"/>
      <c r="D601" s="408"/>
      <c r="E601" s="408"/>
      <c r="F601" s="408"/>
      <c r="G601" s="408"/>
      <c r="H601" s="408"/>
      <c r="I601" s="408"/>
      <c r="J601" s="408"/>
      <c r="K601" s="408"/>
      <c r="L601" s="408"/>
      <c r="M601" s="252"/>
      <c r="N601" s="253" t="s">
        <v>1149</v>
      </c>
    </row>
    <row r="602" spans="1:62">
      <c r="A602" s="254"/>
      <c r="B602" s="28"/>
      <c r="C602" s="28"/>
      <c r="D602" s="28"/>
      <c r="E602" s="28"/>
      <c r="F602" s="28"/>
      <c r="G602" s="28"/>
      <c r="H602" s="324"/>
      <c r="I602" s="28"/>
      <c r="J602" s="28"/>
      <c r="K602" s="28"/>
      <c r="L602" s="28"/>
      <c r="M602" s="28"/>
      <c r="N602" s="255"/>
    </row>
    <row r="603" spans="1:62">
      <c r="A603" s="254"/>
      <c r="B603" s="482" t="s">
        <v>652</v>
      </c>
      <c r="C603" s="482"/>
      <c r="D603" s="482"/>
      <c r="E603" s="482"/>
      <c r="F603" s="482"/>
      <c r="G603" s="482"/>
      <c r="H603" s="482"/>
      <c r="I603" s="482"/>
      <c r="J603" s="482"/>
      <c r="K603" s="482"/>
      <c r="L603" s="482"/>
      <c r="M603" s="482"/>
      <c r="N603" s="255"/>
    </row>
    <row r="604" spans="1:62">
      <c r="A604" s="254"/>
      <c r="B604" s="482"/>
      <c r="C604" s="482"/>
      <c r="D604" s="482"/>
      <c r="E604" s="482"/>
      <c r="F604" s="482"/>
      <c r="G604" s="482"/>
      <c r="H604" s="482"/>
      <c r="I604" s="482"/>
      <c r="J604" s="482"/>
      <c r="K604" s="482"/>
      <c r="L604" s="482"/>
      <c r="M604" s="482"/>
      <c r="N604" s="255"/>
    </row>
    <row r="605" spans="1:62" ht="17.399999999999999">
      <c r="A605" s="254"/>
      <c r="B605" s="270"/>
      <c r="C605" s="270"/>
      <c r="D605" s="270"/>
      <c r="E605" s="270"/>
      <c r="F605" s="270"/>
      <c r="G605" s="270"/>
      <c r="H605" s="336"/>
      <c r="I605" s="270"/>
      <c r="J605" s="270"/>
      <c r="K605" s="270"/>
      <c r="L605" s="270"/>
      <c r="M605" s="270"/>
      <c r="N605" s="255"/>
      <c r="BE605" s="2" t="str">
        <f>BF74</f>
        <v>MOUSE OVER, CLICK MOUSE, AND SELECT OPTION FROM THIS DROPDOWN LIST.</v>
      </c>
      <c r="BH605" s="2" t="s">
        <v>962</v>
      </c>
      <c r="BJ605" s="2" t="s">
        <v>969</v>
      </c>
    </row>
    <row r="606" spans="1:62">
      <c r="A606" s="254"/>
      <c r="B606" s="483" t="s">
        <v>953</v>
      </c>
      <c r="C606" s="483"/>
      <c r="D606" s="483"/>
      <c r="E606" s="483"/>
      <c r="F606" s="483"/>
      <c r="G606" s="28"/>
      <c r="H606" s="324"/>
      <c r="I606" s="484" t="s">
        <v>954</v>
      </c>
      <c r="J606" s="484"/>
      <c r="K606" s="484"/>
      <c r="L606" s="484"/>
      <c r="M606" s="484"/>
      <c r="N606" s="255"/>
      <c r="BE606" s="2" t="str">
        <f>B606</f>
        <v>Pain is bad and best avoided.</v>
      </c>
      <c r="BH606" s="2" t="s">
        <v>965</v>
      </c>
      <c r="BJ606" s="2" t="s">
        <v>966</v>
      </c>
    </row>
    <row r="607" spans="1:62">
      <c r="A607" s="254"/>
      <c r="B607" s="483"/>
      <c r="C607" s="483"/>
      <c r="D607" s="483"/>
      <c r="E607" s="483"/>
      <c r="F607" s="483"/>
      <c r="G607" s="28"/>
      <c r="H607" s="324"/>
      <c r="I607" s="484"/>
      <c r="J607" s="484"/>
      <c r="K607" s="484"/>
      <c r="L607" s="484"/>
      <c r="M607" s="484"/>
      <c r="N607" s="255"/>
      <c r="BE607" s="2" t="str">
        <f>I606</f>
        <v>Pain is good and best embraced.</v>
      </c>
      <c r="BH607" s="2" t="s">
        <v>961</v>
      </c>
      <c r="BJ607" s="2" t="s">
        <v>967</v>
      </c>
    </row>
    <row r="608" spans="1:62">
      <c r="A608" s="254"/>
      <c r="B608" s="483"/>
      <c r="C608" s="483"/>
      <c r="D608" s="483"/>
      <c r="E608" s="483"/>
      <c r="F608" s="483"/>
      <c r="G608" s="421" t="s">
        <v>635</v>
      </c>
      <c r="H608" s="421"/>
      <c r="I608" s="484"/>
      <c r="J608" s="484"/>
      <c r="K608" s="484"/>
      <c r="L608" s="484"/>
      <c r="M608" s="484"/>
      <c r="N608" s="255"/>
      <c r="BH608" s="2" t="s">
        <v>1224</v>
      </c>
    </row>
    <row r="609" spans="1:66">
      <c r="A609" s="254"/>
      <c r="B609" s="483"/>
      <c r="C609" s="483"/>
      <c r="D609" s="483"/>
      <c r="E609" s="483"/>
      <c r="F609" s="483"/>
      <c r="G609" s="421"/>
      <c r="H609" s="421"/>
      <c r="I609" s="484"/>
      <c r="J609" s="484"/>
      <c r="K609" s="484"/>
      <c r="L609" s="484"/>
      <c r="M609" s="484"/>
      <c r="N609" s="255"/>
    </row>
    <row r="610" spans="1:66">
      <c r="A610" s="254"/>
      <c r="B610" s="483"/>
      <c r="C610" s="483"/>
      <c r="D610" s="483"/>
      <c r="E610" s="483"/>
      <c r="F610" s="483"/>
      <c r="G610" s="421"/>
      <c r="H610" s="421"/>
      <c r="I610" s="484"/>
      <c r="J610" s="484"/>
      <c r="K610" s="484"/>
      <c r="L610" s="484"/>
      <c r="M610" s="484"/>
      <c r="N610" s="255"/>
      <c r="BE610" s="2" t="str">
        <f>IF(E$612="",BH615,IF(E$612=B606,BH616,IF(E$612=I606,BH617)))</f>
        <v>Political leaders count on you to trust their one-size-fits-all generalizations. Do you trust their generalizations to ease your pain? Or do you fault these generalizations for keeping you in pain by overlooking your specific needs?</v>
      </c>
      <c r="BM610" s="2" t="s">
        <v>958</v>
      </c>
      <c r="BN610" s="47" t="s">
        <v>3</v>
      </c>
    </row>
    <row r="611" spans="1:66" ht="18" thickBot="1">
      <c r="A611" s="254"/>
      <c r="B611" s="270"/>
      <c r="C611" s="270"/>
      <c r="D611" s="270"/>
      <c r="E611" s="270"/>
      <c r="F611" s="270"/>
      <c r="G611" s="270"/>
      <c r="H611" s="336"/>
      <c r="I611" s="270"/>
      <c r="J611" s="270"/>
      <c r="K611" s="270"/>
      <c r="L611" s="270"/>
      <c r="M611" s="270"/>
      <c r="N611" s="255"/>
    </row>
    <row r="612" spans="1:66" ht="14.4" thickTop="1">
      <c r="A612" s="254"/>
      <c r="B612" s="271" t="s">
        <v>637</v>
      </c>
      <c r="C612" s="28"/>
      <c r="D612" s="28"/>
      <c r="E612" s="485"/>
      <c r="F612" s="486"/>
      <c r="G612" s="486"/>
      <c r="H612" s="486"/>
      <c r="I612" s="486"/>
      <c r="J612" s="486"/>
      <c r="K612" s="486"/>
      <c r="L612" s="486"/>
      <c r="M612" s="487"/>
      <c r="N612" s="255"/>
      <c r="BE612" s="2" t="str">
        <f>IF(E$612="",BH619,IF(E$612=B606,BH620,IF(E$612=I606,BH621)))</f>
        <v>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v>
      </c>
    </row>
    <row r="613" spans="1:66" ht="14.4" thickBot="1">
      <c r="A613" s="254"/>
      <c r="B613" s="271" t="s">
        <v>638</v>
      </c>
      <c r="C613" s="28"/>
      <c r="D613" s="28"/>
      <c r="E613" s="488"/>
      <c r="F613" s="489"/>
      <c r="G613" s="489"/>
      <c r="H613" s="489"/>
      <c r="I613" s="489"/>
      <c r="J613" s="489"/>
      <c r="K613" s="489"/>
      <c r="L613" s="489"/>
      <c r="M613" s="490"/>
      <c r="N613" s="255"/>
    </row>
    <row r="614" spans="1:66" ht="18" thickTop="1">
      <c r="A614" s="254"/>
      <c r="B614" s="270"/>
      <c r="C614" s="270"/>
      <c r="D614" s="270"/>
      <c r="E614" s="270"/>
      <c r="F614" s="270"/>
      <c r="G614" s="270"/>
      <c r="H614" s="336"/>
      <c r="I614" s="270"/>
      <c r="J614" s="270"/>
      <c r="K614" s="270"/>
      <c r="L614" s="270"/>
      <c r="M614" s="270"/>
      <c r="N614" s="255"/>
    </row>
    <row r="615" spans="1:66">
      <c r="A615" s="254"/>
      <c r="B615" s="491" t="str">
        <f>BE610</f>
        <v>Political leaders count on you to trust their one-size-fits-all generalizations. Do you trust their generalizations to ease your pain? Or do you fault these generalizations for keeping you in pain by overlooking your specific needs?</v>
      </c>
      <c r="C615" s="491"/>
      <c r="D615" s="491"/>
      <c r="E615" s="491"/>
      <c r="F615" s="491"/>
      <c r="G615" s="491"/>
      <c r="H615" s="491"/>
      <c r="I615" s="491"/>
      <c r="J615" s="491"/>
      <c r="K615" s="491"/>
      <c r="L615" s="491"/>
      <c r="M615" s="491"/>
      <c r="N615" s="255"/>
      <c r="BE615" s="157" t="s">
        <v>955</v>
      </c>
      <c r="BH615" s="2" t="s">
        <v>970</v>
      </c>
    </row>
    <row r="616" spans="1:66">
      <c r="A616" s="254"/>
      <c r="B616" s="491"/>
      <c r="C616" s="491"/>
      <c r="D616" s="491"/>
      <c r="E616" s="491"/>
      <c r="F616" s="491"/>
      <c r="G616" s="491"/>
      <c r="H616" s="491"/>
      <c r="I616" s="491"/>
      <c r="J616" s="491"/>
      <c r="K616" s="491"/>
      <c r="L616" s="491"/>
      <c r="M616" s="491"/>
      <c r="N616" s="255"/>
      <c r="BE616" s="157" t="s">
        <v>956</v>
      </c>
      <c r="BH616" s="2" t="s">
        <v>963</v>
      </c>
    </row>
    <row r="617" spans="1:66">
      <c r="A617" s="254"/>
      <c r="B617" s="491"/>
      <c r="C617" s="491"/>
      <c r="D617" s="491"/>
      <c r="E617" s="491"/>
      <c r="F617" s="491"/>
      <c r="G617" s="491"/>
      <c r="H617" s="491"/>
      <c r="I617" s="491"/>
      <c r="J617" s="491"/>
      <c r="K617" s="491"/>
      <c r="L617" s="491"/>
      <c r="M617" s="491"/>
      <c r="N617" s="255"/>
      <c r="BE617" s="157" t="s">
        <v>957</v>
      </c>
      <c r="BH617" s="2" t="s">
        <v>964</v>
      </c>
    </row>
    <row r="618" spans="1:66">
      <c r="A618" s="254"/>
      <c r="B618" s="491"/>
      <c r="C618" s="491"/>
      <c r="D618" s="491"/>
      <c r="E618" s="491"/>
      <c r="F618" s="491"/>
      <c r="G618" s="491"/>
      <c r="H618" s="491"/>
      <c r="I618" s="491"/>
      <c r="J618" s="491"/>
      <c r="K618" s="491"/>
      <c r="L618" s="491"/>
      <c r="M618" s="491"/>
      <c r="N618" s="255"/>
    </row>
    <row r="619" spans="1:66" ht="13.95" customHeight="1">
      <c r="A619" s="254"/>
      <c r="B619" s="491" t="str">
        <f>BE612</f>
        <v>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v>
      </c>
      <c r="C619" s="491"/>
      <c r="D619" s="491"/>
      <c r="E619" s="491"/>
      <c r="F619" s="491"/>
      <c r="G619" s="491"/>
      <c r="H619" s="491"/>
      <c r="I619" s="491"/>
      <c r="J619" s="491"/>
      <c r="K619" s="491"/>
      <c r="L619" s="491"/>
      <c r="M619" s="491"/>
      <c r="N619" s="255"/>
      <c r="BE619" s="157" t="s">
        <v>955</v>
      </c>
      <c r="BH619" s="2" t="s">
        <v>1223</v>
      </c>
    </row>
    <row r="620" spans="1:66" ht="13.95" customHeight="1">
      <c r="A620" s="254"/>
      <c r="B620" s="491"/>
      <c r="C620" s="491"/>
      <c r="D620" s="491"/>
      <c r="E620" s="491"/>
      <c r="F620" s="491"/>
      <c r="G620" s="491"/>
      <c r="H620" s="491"/>
      <c r="I620" s="491"/>
      <c r="J620" s="491"/>
      <c r="K620" s="491"/>
      <c r="L620" s="491"/>
      <c r="M620" s="491"/>
      <c r="N620" s="255"/>
      <c r="BE620" s="157" t="s">
        <v>956</v>
      </c>
      <c r="BH620" s="2" t="str">
        <f>CONCATENATE(BI620,BJ620,BK620,BL620,BM610,BM620)</f>
        <v>Your specific needs are unlike theirs. You specifically need differently from political opponents. The further the gap between your self-needs and social-needs, the further you slide politically to extremes. The more you generalize for relief, the less your specific needs resolve. The more you are then tempted to be dependent on political generalizations for relief. Trusting politics can trap you in pain.</v>
      </c>
      <c r="BI620" s="2" t="s">
        <v>960</v>
      </c>
      <c r="BJ620" s="2" t="str">
        <f>IF($BS$224&lt;0,BH606,IF($BS$224&gt;0,BH607,IF($BS$224=0,BH608)))</f>
        <v xml:space="preserve">political opponents. </v>
      </c>
      <c r="BK620" s="2" t="s">
        <v>959</v>
      </c>
      <c r="BL620" s="2" t="str">
        <f>IF($BS$224&lt;0,BJ606,IF($BS$224&gt;0,BJ607,IF($BS$224=0,BJ605)))</f>
        <v xml:space="preserve">to extremes. </v>
      </c>
      <c r="BM620" s="2" t="s">
        <v>968</v>
      </c>
    </row>
    <row r="621" spans="1:66" ht="13.95" customHeight="1">
      <c r="A621" s="254"/>
      <c r="B621" s="491"/>
      <c r="C621" s="491"/>
      <c r="D621" s="491"/>
      <c r="E621" s="491"/>
      <c r="F621" s="491"/>
      <c r="G621" s="491"/>
      <c r="H621" s="491"/>
      <c r="I621" s="491"/>
      <c r="J621" s="491"/>
      <c r="K621" s="491"/>
      <c r="L621" s="491"/>
      <c r="M621" s="491"/>
      <c r="N621" s="255"/>
      <c r="BE621" s="157" t="s">
        <v>957</v>
      </c>
      <c r="BH621" s="2" t="s">
        <v>971</v>
      </c>
    </row>
    <row r="622" spans="1:66" ht="13.95" customHeight="1">
      <c r="A622" s="254"/>
      <c r="B622" s="491"/>
      <c r="C622" s="491"/>
      <c r="D622" s="491"/>
      <c r="E622" s="491"/>
      <c r="F622" s="491"/>
      <c r="G622" s="491"/>
      <c r="H622" s="491"/>
      <c r="I622" s="491"/>
      <c r="J622" s="491"/>
      <c r="K622" s="491"/>
      <c r="L622" s="491"/>
      <c r="M622" s="491"/>
      <c r="N622" s="255"/>
    </row>
    <row r="623" spans="1:66" ht="13.95" customHeight="1">
      <c r="A623" s="254"/>
      <c r="B623" s="491"/>
      <c r="C623" s="491"/>
      <c r="D623" s="491"/>
      <c r="E623" s="491"/>
      <c r="F623" s="491"/>
      <c r="G623" s="491"/>
      <c r="H623" s="491"/>
      <c r="I623" s="491"/>
      <c r="J623" s="491"/>
      <c r="K623" s="491"/>
      <c r="L623" s="491"/>
      <c r="M623" s="491"/>
      <c r="N623" s="255"/>
    </row>
    <row r="624" spans="1:66" ht="13.95" customHeight="1">
      <c r="A624" s="254"/>
      <c r="B624" s="491"/>
      <c r="C624" s="491"/>
      <c r="D624" s="491"/>
      <c r="E624" s="491"/>
      <c r="F624" s="491"/>
      <c r="G624" s="491"/>
      <c r="H624" s="491"/>
      <c r="I624" s="491"/>
      <c r="J624" s="491"/>
      <c r="K624" s="491"/>
      <c r="L624" s="491"/>
      <c r="M624" s="491"/>
      <c r="N624" s="255"/>
    </row>
    <row r="625" spans="1:14">
      <c r="A625" s="254"/>
      <c r="B625" s="28"/>
      <c r="C625" s="28"/>
      <c r="D625" s="28"/>
      <c r="E625" s="28"/>
      <c r="F625" s="28"/>
      <c r="G625" s="28"/>
      <c r="H625" s="324"/>
      <c r="I625" s="28"/>
      <c r="J625" s="28"/>
      <c r="K625" s="28"/>
      <c r="L625" s="28"/>
      <c r="M625" s="28"/>
      <c r="N625" s="255"/>
    </row>
    <row r="626" spans="1:14">
      <c r="A626" s="254"/>
      <c r="B626" s="28"/>
      <c r="C626" s="28"/>
      <c r="D626" s="28"/>
      <c r="E626" s="28"/>
      <c r="F626" s="28"/>
      <c r="G626" s="28"/>
      <c r="H626" s="324"/>
      <c r="I626" s="28"/>
      <c r="J626" s="28"/>
      <c r="K626" s="28"/>
      <c r="L626" s="28"/>
      <c r="M626" s="28"/>
      <c r="N626" s="255"/>
    </row>
    <row r="627" spans="1:14">
      <c r="A627" s="254"/>
      <c r="B627" s="28"/>
      <c r="C627" s="28"/>
      <c r="D627" s="28"/>
      <c r="E627" s="28"/>
      <c r="F627" s="28"/>
      <c r="G627" s="28"/>
      <c r="H627" s="324"/>
      <c r="I627" s="28"/>
      <c r="J627" s="28"/>
      <c r="K627" s="28"/>
      <c r="L627" s="28"/>
      <c r="M627" s="28"/>
      <c r="N627" s="255"/>
    </row>
    <row r="628" spans="1:14">
      <c r="A628" s="254"/>
      <c r="B628" s="28"/>
      <c r="C628" s="28"/>
      <c r="D628" s="28"/>
      <c r="E628" s="28"/>
      <c r="F628" s="28"/>
      <c r="G628" s="28"/>
      <c r="H628" s="324"/>
      <c r="I628" s="28"/>
      <c r="J628" s="28"/>
      <c r="K628" s="28"/>
      <c r="L628" s="28"/>
      <c r="M628" s="28"/>
      <c r="N628" s="255"/>
    </row>
    <row r="629" spans="1:14">
      <c r="A629" s="254"/>
      <c r="B629" s="28"/>
      <c r="C629" s="28"/>
      <c r="D629" s="28"/>
      <c r="E629" s="28"/>
      <c r="F629" s="28"/>
      <c r="G629" s="28"/>
      <c r="H629" s="324"/>
      <c r="I629" s="28"/>
      <c r="J629" s="28"/>
      <c r="K629" s="28"/>
      <c r="L629" s="28"/>
      <c r="M629" s="28"/>
      <c r="N629" s="255"/>
    </row>
    <row r="630" spans="1:14">
      <c r="A630" s="254"/>
      <c r="B630" s="28"/>
      <c r="C630" s="28"/>
      <c r="D630" s="28"/>
      <c r="E630" s="28"/>
      <c r="F630" s="28"/>
      <c r="G630" s="28"/>
      <c r="H630" s="324"/>
      <c r="I630" s="28"/>
      <c r="J630" s="28"/>
      <c r="K630" s="28"/>
      <c r="L630" s="28"/>
      <c r="M630" s="28"/>
      <c r="N630" s="255"/>
    </row>
    <row r="631" spans="1:14">
      <c r="A631" s="254"/>
      <c r="B631" s="28"/>
      <c r="C631" s="28"/>
      <c r="D631" s="28"/>
      <c r="E631" s="28"/>
      <c r="F631" s="28"/>
      <c r="G631" s="28"/>
      <c r="H631" s="324"/>
      <c r="I631" s="28"/>
      <c r="J631" s="28"/>
      <c r="K631" s="28"/>
      <c r="L631" s="28"/>
      <c r="M631" s="28"/>
      <c r="N631" s="255"/>
    </row>
    <row r="632" spans="1:14">
      <c r="A632" s="254"/>
      <c r="B632" s="28"/>
      <c r="C632" s="28"/>
      <c r="D632" s="28"/>
      <c r="E632" s="28"/>
      <c r="F632" s="28"/>
      <c r="G632" s="28"/>
      <c r="H632" s="324"/>
      <c r="I632" s="28"/>
      <c r="J632" s="28"/>
      <c r="K632" s="28"/>
      <c r="L632" s="28"/>
      <c r="M632" s="28"/>
      <c r="N632" s="255"/>
    </row>
    <row r="633" spans="1:14">
      <c r="A633" s="254"/>
      <c r="B633" s="28"/>
      <c r="C633" s="28"/>
      <c r="D633" s="28"/>
      <c r="E633" s="28"/>
      <c r="F633" s="28"/>
      <c r="G633" s="28"/>
      <c r="H633" s="324"/>
      <c r="I633" s="28"/>
      <c r="J633" s="28"/>
      <c r="K633" s="28"/>
      <c r="L633" s="28"/>
      <c r="M633" s="28"/>
      <c r="N633" s="255"/>
    </row>
    <row r="634" spans="1:14">
      <c r="A634" s="254"/>
      <c r="B634" s="28"/>
      <c r="C634" s="28"/>
      <c r="D634" s="28"/>
      <c r="E634" s="28"/>
      <c r="F634" s="28"/>
      <c r="G634" s="28"/>
      <c r="H634" s="324"/>
      <c r="I634" s="28"/>
      <c r="J634" s="28"/>
      <c r="K634" s="28"/>
      <c r="L634" s="28"/>
      <c r="M634" s="28"/>
      <c r="N634" s="255"/>
    </row>
    <row r="635" spans="1:14">
      <c r="A635" s="254"/>
      <c r="B635" s="28"/>
      <c r="C635" s="28"/>
      <c r="D635" s="28"/>
      <c r="E635" s="28"/>
      <c r="F635" s="28"/>
      <c r="G635" s="28"/>
      <c r="H635" s="324"/>
      <c r="I635" s="28"/>
      <c r="J635" s="28"/>
      <c r="K635" s="28"/>
      <c r="L635" s="28"/>
      <c r="M635" s="28"/>
      <c r="N635" s="255"/>
    </row>
    <row r="636" spans="1:14">
      <c r="A636" s="254"/>
      <c r="B636" s="28"/>
      <c r="C636" s="28"/>
      <c r="D636" s="28"/>
      <c r="E636" s="28"/>
      <c r="F636" s="28"/>
      <c r="G636" s="28"/>
      <c r="H636" s="324"/>
      <c r="I636" s="28"/>
      <c r="J636" s="28"/>
      <c r="K636" s="28"/>
      <c r="L636" s="28"/>
      <c r="M636" s="28"/>
      <c r="N636" s="255"/>
    </row>
    <row r="637" spans="1:14">
      <c r="A637" s="254"/>
      <c r="B637" s="28"/>
      <c r="C637" s="28"/>
      <c r="D637" s="28"/>
      <c r="E637" s="28"/>
      <c r="F637" s="28"/>
      <c r="G637" s="28"/>
      <c r="H637" s="324"/>
      <c r="I637" s="28"/>
      <c r="J637" s="28"/>
      <c r="K637" s="28"/>
      <c r="L637" s="28"/>
      <c r="M637" s="28"/>
      <c r="N637" s="255"/>
    </row>
    <row r="638" spans="1:14">
      <c r="A638" s="254"/>
      <c r="B638" s="28"/>
      <c r="C638" s="28"/>
      <c r="D638" s="28"/>
      <c r="E638" s="28"/>
      <c r="F638" s="28"/>
      <c r="G638" s="28"/>
      <c r="H638" s="324"/>
      <c r="I638" s="28"/>
      <c r="J638" s="28"/>
      <c r="K638" s="28"/>
      <c r="L638" s="28"/>
      <c r="M638" s="28"/>
      <c r="N638" s="255"/>
    </row>
    <row r="639" spans="1:14">
      <c r="A639" s="254"/>
      <c r="B639" s="28"/>
      <c r="C639" s="28"/>
      <c r="D639" s="28"/>
      <c r="E639" s="28"/>
      <c r="F639" s="28"/>
      <c r="G639" s="28"/>
      <c r="H639" s="324"/>
      <c r="I639" s="28"/>
      <c r="J639" s="28"/>
      <c r="K639" s="28"/>
      <c r="L639" s="28"/>
      <c r="M639" s="28"/>
      <c r="N639" s="255"/>
    </row>
    <row r="640" spans="1:14">
      <c r="A640" s="254"/>
      <c r="B640" s="28"/>
      <c r="C640" s="28"/>
      <c r="D640" s="28"/>
      <c r="E640" s="28"/>
      <c r="F640" s="28"/>
      <c r="G640" s="28"/>
      <c r="H640" s="324"/>
      <c r="I640" s="28"/>
      <c r="J640" s="28"/>
      <c r="K640" s="28"/>
      <c r="L640" s="28"/>
      <c r="M640" s="28"/>
      <c r="N640" s="255"/>
    </row>
    <row r="641" spans="1:65">
      <c r="A641" s="254"/>
      <c r="B641" s="28"/>
      <c r="C641" s="28"/>
      <c r="D641" s="28"/>
      <c r="E641" s="28"/>
      <c r="F641" s="28"/>
      <c r="G641" s="28"/>
      <c r="H641" s="324"/>
      <c r="I641" s="28"/>
      <c r="J641" s="28"/>
      <c r="K641" s="28"/>
      <c r="L641" s="28"/>
      <c r="M641" s="28"/>
      <c r="N641" s="255"/>
    </row>
    <row r="642" spans="1:65">
      <c r="A642" s="254"/>
      <c r="B642" s="28"/>
      <c r="C642" s="28"/>
      <c r="D642" s="28"/>
      <c r="E642" s="28"/>
      <c r="F642" s="28"/>
      <c r="G642" s="28"/>
      <c r="H642" s="324"/>
      <c r="I642" s="28"/>
      <c r="J642" s="28"/>
      <c r="K642" s="28"/>
      <c r="L642" s="28"/>
      <c r="M642" s="28"/>
      <c r="N642" s="255"/>
    </row>
    <row r="643" spans="1:65">
      <c r="A643" s="254"/>
      <c r="B643" s="28"/>
      <c r="C643" s="28"/>
      <c r="D643" s="28"/>
      <c r="E643" s="28"/>
      <c r="F643" s="28"/>
      <c r="G643" s="28"/>
      <c r="H643" s="324"/>
      <c r="I643" s="28"/>
      <c r="J643" s="28"/>
      <c r="K643" s="28"/>
      <c r="L643" s="28"/>
      <c r="M643" s="28"/>
      <c r="N643" s="255"/>
    </row>
    <row r="644" spans="1:65">
      <c r="A644" s="254"/>
      <c r="B644" s="28"/>
      <c r="C644" s="28"/>
      <c r="D644" s="28"/>
      <c r="E644" s="28"/>
      <c r="F644" s="28"/>
      <c r="G644" s="28"/>
      <c r="H644" s="324"/>
      <c r="I644" s="28"/>
      <c r="J644" s="28"/>
      <c r="K644" s="28"/>
      <c r="L644" s="28"/>
      <c r="M644" s="28"/>
      <c r="N644" s="255"/>
    </row>
    <row r="645" spans="1:65">
      <c r="A645" s="254"/>
      <c r="B645" s="28"/>
      <c r="C645" s="28"/>
      <c r="D645" s="28"/>
      <c r="E645" s="28"/>
      <c r="F645" s="28"/>
      <c r="G645" s="28"/>
      <c r="H645" s="324"/>
      <c r="I645" s="28"/>
      <c r="J645" s="28"/>
      <c r="K645" s="28"/>
      <c r="L645" s="28"/>
      <c r="M645" s="28"/>
      <c r="N645" s="255"/>
    </row>
    <row r="646" spans="1:65">
      <c r="A646" s="256"/>
      <c r="B646" s="257"/>
      <c r="C646" s="257"/>
      <c r="D646" s="257"/>
      <c r="E646" s="257"/>
      <c r="F646" s="257"/>
      <c r="G646" s="257"/>
      <c r="H646" s="325"/>
      <c r="I646" s="257"/>
      <c r="J646" s="257"/>
      <c r="K646" s="257"/>
      <c r="L646" s="257"/>
      <c r="M646" s="257"/>
      <c r="N646" s="258"/>
    </row>
    <row r="647" spans="1:65" ht="30" customHeight="1">
      <c r="A647" s="251" t="s">
        <v>1148</v>
      </c>
      <c r="B647" s="408" t="s">
        <v>951</v>
      </c>
      <c r="C647" s="408"/>
      <c r="D647" s="408"/>
      <c r="E647" s="408"/>
      <c r="F647" s="408"/>
      <c r="G647" s="408"/>
      <c r="H647" s="408"/>
      <c r="I647" s="408"/>
      <c r="J647" s="408"/>
      <c r="K647" s="408"/>
      <c r="L647" s="408"/>
      <c r="M647" s="252"/>
      <c r="N647" s="253" t="s">
        <v>1149</v>
      </c>
    </row>
    <row r="648" spans="1:65" ht="13.95" customHeight="1">
      <c r="A648" s="254"/>
      <c r="B648" s="28"/>
      <c r="C648" s="28"/>
      <c r="D648" s="28"/>
      <c r="E648" s="28"/>
      <c r="F648" s="28"/>
      <c r="G648" s="28"/>
      <c r="H648" s="324"/>
      <c r="I648" s="28"/>
      <c r="J648" s="28"/>
      <c r="K648" s="28"/>
      <c r="L648" s="28"/>
      <c r="M648" s="28"/>
      <c r="N648" s="255"/>
    </row>
    <row r="649" spans="1:65" ht="13.95" customHeight="1">
      <c r="A649" s="254"/>
      <c r="B649" s="28"/>
      <c r="C649" s="28"/>
      <c r="D649" s="28"/>
      <c r="E649" s="28"/>
      <c r="F649" s="28"/>
      <c r="G649" s="28"/>
      <c r="H649" s="324"/>
      <c r="I649" s="28"/>
      <c r="J649" s="28"/>
      <c r="K649" s="28"/>
      <c r="L649" s="28"/>
      <c r="M649" s="28"/>
      <c r="N649" s="255"/>
    </row>
    <row r="650" spans="1:65" ht="14.4" customHeight="1">
      <c r="A650" s="254"/>
      <c r="B650" s="28"/>
      <c r="C650" s="28"/>
      <c r="D650" s="28"/>
      <c r="E650" s="28"/>
      <c r="F650" s="28"/>
      <c r="G650" s="28"/>
      <c r="H650" s="324"/>
      <c r="I650" s="28"/>
      <c r="J650" s="28"/>
      <c r="K650" s="28"/>
      <c r="L650" s="28"/>
      <c r="M650" s="28"/>
      <c r="N650" s="255"/>
    </row>
    <row r="651" spans="1:65" ht="13.95" customHeight="1">
      <c r="A651" s="254"/>
      <c r="B651" s="28"/>
      <c r="C651" s="28"/>
      <c r="D651" s="28"/>
      <c r="E651" s="28"/>
      <c r="F651" s="28"/>
      <c r="G651" s="28"/>
      <c r="H651" s="324"/>
      <c r="I651" s="28"/>
      <c r="J651" s="28"/>
      <c r="K651" s="28"/>
      <c r="L651" s="28"/>
      <c r="M651" s="28"/>
      <c r="N651" s="255"/>
    </row>
    <row r="652" spans="1:65">
      <c r="A652" s="254"/>
      <c r="B652" s="28"/>
      <c r="C652" s="28"/>
      <c r="D652" s="28"/>
      <c r="E652" s="28"/>
      <c r="F652" s="28"/>
      <c r="G652" s="28"/>
      <c r="H652" s="324"/>
      <c r="I652" s="28"/>
      <c r="J652" s="28"/>
      <c r="K652" s="28"/>
      <c r="L652" s="28"/>
      <c r="M652" s="28"/>
      <c r="N652" s="255"/>
    </row>
    <row r="653" spans="1:65">
      <c r="A653" s="254"/>
      <c r="B653" s="28"/>
      <c r="C653" s="28"/>
      <c r="D653" s="28"/>
      <c r="E653" s="28"/>
      <c r="F653" s="28"/>
      <c r="G653" s="28"/>
      <c r="H653" s="324"/>
      <c r="I653" s="28"/>
      <c r="J653" s="28"/>
      <c r="K653" s="28"/>
      <c r="L653" s="28"/>
      <c r="M653" s="28"/>
      <c r="N653" s="255"/>
    </row>
    <row r="654" spans="1:65">
      <c r="A654" s="254"/>
      <c r="B654" s="28"/>
      <c r="C654" s="28"/>
      <c r="D654" s="28"/>
      <c r="E654" s="28"/>
      <c r="F654" s="28"/>
      <c r="G654" s="28"/>
      <c r="H654" s="324"/>
      <c r="I654" s="28"/>
      <c r="J654" s="28"/>
      <c r="K654" s="28"/>
      <c r="L654" s="28"/>
      <c r="M654" s="28"/>
      <c r="N654" s="255"/>
    </row>
    <row r="655" spans="1:65">
      <c r="A655" s="254"/>
      <c r="B655" s="28"/>
      <c r="C655" s="28"/>
      <c r="D655" s="28"/>
      <c r="E655" s="28"/>
      <c r="F655" s="28"/>
      <c r="G655" s="28"/>
      <c r="H655" s="324"/>
      <c r="I655" s="28"/>
      <c r="J655" s="28"/>
      <c r="K655" s="28"/>
      <c r="L655" s="28"/>
      <c r="M655" s="28"/>
      <c r="N655" s="255"/>
    </row>
    <row r="656" spans="1:65" ht="16.2">
      <c r="A656" s="254"/>
      <c r="B656" s="28"/>
      <c r="C656" s="28"/>
      <c r="D656" s="28"/>
      <c r="E656" s="28"/>
      <c r="F656" s="28"/>
      <c r="G656" s="28"/>
      <c r="H656" s="324"/>
      <c r="I656" s="28"/>
      <c r="J656" s="28"/>
      <c r="K656" s="28"/>
      <c r="L656" s="28"/>
      <c r="M656" s="28"/>
      <c r="N656" s="255"/>
      <c r="BE656" s="49">
        <f t="shared" ref="BE656:BL656" si="16">BE210</f>
        <v>0</v>
      </c>
      <c r="BF656" s="49">
        <f t="shared" si="16"/>
        <v>0</v>
      </c>
      <c r="BG656" s="49">
        <f t="shared" si="16"/>
        <v>0</v>
      </c>
      <c r="BH656" s="49">
        <f t="shared" si="16"/>
        <v>0</v>
      </c>
      <c r="BI656" s="49">
        <f t="shared" si="16"/>
        <v>0</v>
      </c>
      <c r="BJ656" s="49">
        <f t="shared" si="16"/>
        <v>0</v>
      </c>
      <c r="BK656" s="49">
        <f t="shared" si="16"/>
        <v>0</v>
      </c>
      <c r="BL656" s="49">
        <f t="shared" si="16"/>
        <v>0</v>
      </c>
      <c r="BM656" s="47" t="s">
        <v>3</v>
      </c>
    </row>
    <row r="657" spans="1:65" ht="15.6" customHeight="1">
      <c r="A657" s="254"/>
      <c r="B657" s="28"/>
      <c r="C657" s="28"/>
      <c r="D657" s="28"/>
      <c r="E657" s="28"/>
      <c r="F657" s="28"/>
      <c r="G657" s="28"/>
      <c r="H657" s="324"/>
      <c r="I657" s="28"/>
      <c r="J657" s="28"/>
      <c r="K657" s="28"/>
      <c r="L657" s="28"/>
      <c r="M657" s="28"/>
      <c r="N657" s="255"/>
      <c r="BB657" s="2" t="str">
        <f>IF($P$407=BB$92,BE657,IF($P$407=BB$93,BF657,IF($P$407=BB$94,BG657,IF($P$407=BB$95,BH657,IF($P$407=BB$96,BI657,IF($P$407=BB$97,BJ657,IF($P$407=BB$98,BK657,IF($P$407=BB$99,BL657,""))))))))</f>
        <v>The more you affirm my need to include worthy migrants, the easier to respect your need to stay safe from violent migrants.</v>
      </c>
      <c r="BD657" s="131" t="s">
        <v>602</v>
      </c>
      <c r="BE657" s="2" t="s">
        <v>606</v>
      </c>
      <c r="BF657" s="2" t="s">
        <v>598</v>
      </c>
      <c r="BG657" s="2" t="s">
        <v>610</v>
      </c>
      <c r="BH657" s="2" t="s">
        <v>614</v>
      </c>
      <c r="BI657" s="2" t="s">
        <v>632</v>
      </c>
      <c r="BJ657" s="2" t="s">
        <v>620</v>
      </c>
      <c r="BK657" s="2" t="s">
        <v>624</v>
      </c>
      <c r="BL657" s="2" t="s">
        <v>628</v>
      </c>
      <c r="BM657" s="47" t="s">
        <v>3</v>
      </c>
    </row>
    <row r="658" spans="1:65" ht="15" customHeight="1">
      <c r="A658" s="254"/>
      <c r="B658" s="28"/>
      <c r="C658" s="28"/>
      <c r="D658" s="28"/>
      <c r="E658" s="28"/>
      <c r="F658" s="28"/>
      <c r="G658" s="28"/>
      <c r="H658" s="324"/>
      <c r="I658" s="28"/>
      <c r="J658" s="28"/>
      <c r="K658" s="28"/>
      <c r="L658" s="28"/>
      <c r="M658" s="28"/>
      <c r="N658" s="255"/>
      <c r="BB658" s="2" t="str">
        <f>IF($P$407=BB$92,BE658,IF($P$407=BB$93,BF658,IF($P$407=BB$94,BG658,IF($P$407=BB$95,BH658,IF($P$407=BB$96,BI658,IF($P$407=BB$97,BJ658,IF($P$407=BB$98,BK658,IF($P$407=BB$99,BL658,""))))))))</f>
        <v>But the more you insist we all blend in to some melting pot, the less I can serve your need for local or national cohesion.</v>
      </c>
      <c r="BD658" s="131" t="s">
        <v>603</v>
      </c>
      <c r="BE658" s="2" t="s">
        <v>607</v>
      </c>
      <c r="BF658" s="2" t="s">
        <v>599</v>
      </c>
      <c r="BG658" s="2" t="s">
        <v>611</v>
      </c>
      <c r="BH658" s="2" t="s">
        <v>615</v>
      </c>
      <c r="BI658" s="132" t="s">
        <v>618</v>
      </c>
      <c r="BJ658" s="2" t="s">
        <v>621</v>
      </c>
      <c r="BK658" s="2" t="s">
        <v>625</v>
      </c>
      <c r="BL658" s="2" t="s">
        <v>629</v>
      </c>
      <c r="BM658" s="47" t="s">
        <v>3</v>
      </c>
    </row>
    <row r="659" spans="1:65" ht="15" customHeight="1">
      <c r="A659" s="254"/>
      <c r="B659" s="28"/>
      <c r="C659" s="28"/>
      <c r="D659" s="28"/>
      <c r="E659" s="28"/>
      <c r="F659" s="28"/>
      <c r="G659" s="28"/>
      <c r="H659" s="324"/>
      <c r="I659" s="28"/>
      <c r="J659" s="28"/>
      <c r="K659" s="28"/>
      <c r="L659" s="28"/>
      <c r="M659" s="28"/>
      <c r="N659" s="255"/>
      <c r="BB659" s="2" t="str">
        <f>IF($P$407=BB$92,BE659,IF($P$407=BB$93,BF659,IF($P$407=BB$94,BG659,IF($P$407=BB$95,BH659,IF($P$407=BB$96,BI659,IF($P$407=BB$97,BJ659,IF($P$407=BB$98,BK659,IF($P$407=BB$99,BL659,""))))))))</f>
        <v>The more you affirm my need to stay safe from lawless migrants, the easier to respect your need to include legitimate migrants.</v>
      </c>
      <c r="BD659" s="131" t="s">
        <v>604</v>
      </c>
      <c r="BE659" s="2" t="s">
        <v>608</v>
      </c>
      <c r="BF659" s="2" t="s">
        <v>600</v>
      </c>
      <c r="BG659" s="2" t="s">
        <v>612</v>
      </c>
      <c r="BH659" s="2" t="s">
        <v>616</v>
      </c>
      <c r="BI659" s="2" t="s">
        <v>619</v>
      </c>
      <c r="BJ659" s="2" t="s">
        <v>622</v>
      </c>
      <c r="BK659" s="2" t="s">
        <v>626</v>
      </c>
      <c r="BL659" s="2" t="s">
        <v>630</v>
      </c>
      <c r="BM659" s="47" t="s">
        <v>3</v>
      </c>
    </row>
    <row r="660" spans="1:65" ht="15" customHeight="1">
      <c r="A660" s="254"/>
      <c r="B660" s="28"/>
      <c r="C660" s="28"/>
      <c r="D660" s="28"/>
      <c r="E660" s="28"/>
      <c r="F660" s="28"/>
      <c r="G660" s="28"/>
      <c r="H660" s="324"/>
      <c r="I660" s="28"/>
      <c r="J660" s="28"/>
      <c r="K660" s="28"/>
      <c r="L660" s="28"/>
      <c r="M660" s="28"/>
      <c r="N660" s="255"/>
      <c r="BB660" s="2" t="str">
        <f>IF($P$407=BB$92,BE660,IF($P$407=BB$93,BF660,IF($P$407=BB$94,BG660,IF($P$407=BB$95,BH660,IF($P$407=BB$96,BI660,IF($P$407=BB$97,BJ660,IF($P$407=BB$98,BK660,IF($P$407=BB$99,BL660,""))))))))</f>
        <v>But the more you insist we compromise our national cohesion, the less I can accept their lack of acculturation.</v>
      </c>
      <c r="BD660" s="131" t="s">
        <v>605</v>
      </c>
      <c r="BE660" s="2" t="s">
        <v>609</v>
      </c>
      <c r="BF660" s="2" t="s">
        <v>601</v>
      </c>
      <c r="BG660" s="2" t="s">
        <v>613</v>
      </c>
      <c r="BH660" s="2" t="s">
        <v>617</v>
      </c>
      <c r="BI660" s="2" t="s">
        <v>633</v>
      </c>
      <c r="BJ660" s="2" t="s">
        <v>623</v>
      </c>
      <c r="BK660" s="2" t="s">
        <v>627</v>
      </c>
      <c r="BL660" s="2" t="s">
        <v>631</v>
      </c>
      <c r="BM660" s="47" t="s">
        <v>3</v>
      </c>
    </row>
    <row r="661" spans="1:65" ht="13.95" customHeight="1">
      <c r="A661" s="254"/>
      <c r="B661" s="28"/>
      <c r="C661" s="28"/>
      <c r="D661" s="28"/>
      <c r="E661" s="28"/>
      <c r="F661" s="28"/>
      <c r="G661" s="28"/>
      <c r="H661" s="324"/>
      <c r="I661" s="28"/>
      <c r="J661" s="28"/>
      <c r="K661" s="28"/>
      <c r="L661" s="28"/>
      <c r="M661" s="28"/>
      <c r="N661" s="255"/>
    </row>
    <row r="662" spans="1:65" ht="13.95" customHeight="1">
      <c r="A662" s="254"/>
      <c r="B662" s="28"/>
      <c r="C662" s="28"/>
      <c r="D662" s="28"/>
      <c r="E662" s="28"/>
      <c r="F662" s="28"/>
      <c r="G662" s="28"/>
      <c r="H662" s="324"/>
      <c r="I662" s="28"/>
      <c r="J662" s="28"/>
      <c r="K662" s="28"/>
      <c r="L662" s="28"/>
      <c r="M662" s="28"/>
      <c r="N662" s="255"/>
    </row>
    <row r="663" spans="1:65" ht="13.95" customHeight="1">
      <c r="A663" s="254"/>
      <c r="B663" s="28"/>
      <c r="C663" s="28"/>
      <c r="D663" s="28"/>
      <c r="E663" s="28"/>
      <c r="F663" s="28"/>
      <c r="G663" s="28"/>
      <c r="H663" s="324"/>
      <c r="I663" s="28"/>
      <c r="J663" s="28"/>
      <c r="K663" s="28"/>
      <c r="L663" s="28"/>
      <c r="M663" s="28"/>
      <c r="N663" s="255"/>
    </row>
    <row r="664" spans="1:65" ht="13.95" customHeight="1">
      <c r="A664" s="254"/>
      <c r="B664" s="28"/>
      <c r="C664" s="28"/>
      <c r="D664" s="28"/>
      <c r="E664" s="28"/>
      <c r="F664" s="28"/>
      <c r="G664" s="28"/>
      <c r="H664" s="324"/>
      <c r="I664" s="28"/>
      <c r="J664" s="28"/>
      <c r="K664" s="28"/>
      <c r="L664" s="28"/>
      <c r="M664" s="28"/>
      <c r="N664" s="255"/>
    </row>
    <row r="665" spans="1:65" ht="13.95" customHeight="1">
      <c r="A665" s="254"/>
      <c r="B665" s="28"/>
      <c r="C665" s="28"/>
      <c r="D665" s="28"/>
      <c r="E665" s="28"/>
      <c r="F665" s="28"/>
      <c r="G665" s="28"/>
      <c r="H665" s="324"/>
      <c r="I665" s="28"/>
      <c r="J665" s="28"/>
      <c r="K665" s="28"/>
      <c r="L665" s="28"/>
      <c r="M665" s="28"/>
      <c r="N665" s="255"/>
    </row>
    <row r="666" spans="1:65" ht="13.95" customHeight="1">
      <c r="A666" s="254"/>
      <c r="B666" s="28"/>
      <c r="C666" s="28"/>
      <c r="D666" s="28"/>
      <c r="E666" s="28"/>
      <c r="F666" s="28"/>
      <c r="G666" s="28"/>
      <c r="H666" s="324"/>
      <c r="I666" s="28"/>
      <c r="J666" s="28"/>
      <c r="K666" s="28"/>
      <c r="L666" s="28"/>
      <c r="M666" s="28"/>
      <c r="N666" s="255"/>
    </row>
    <row r="667" spans="1:65" ht="13.95" customHeight="1">
      <c r="A667" s="254"/>
      <c r="B667" s="28"/>
      <c r="C667" s="28"/>
      <c r="D667" s="28"/>
      <c r="E667" s="28"/>
      <c r="F667" s="28"/>
      <c r="G667" s="28"/>
      <c r="H667" s="324"/>
      <c r="I667" s="28"/>
      <c r="J667" s="28"/>
      <c r="K667" s="28"/>
      <c r="L667" s="28"/>
      <c r="M667" s="28"/>
      <c r="N667" s="255"/>
    </row>
    <row r="668" spans="1:65" ht="13.95" customHeight="1">
      <c r="A668" s="254"/>
      <c r="B668" s="28"/>
      <c r="C668" s="28"/>
      <c r="D668" s="28"/>
      <c r="E668" s="28"/>
      <c r="F668" s="28"/>
      <c r="G668" s="28"/>
      <c r="H668" s="324"/>
      <c r="I668" s="28"/>
      <c r="J668" s="28"/>
      <c r="K668" s="28"/>
      <c r="L668" s="28"/>
      <c r="M668" s="28"/>
      <c r="N668" s="255"/>
    </row>
    <row r="669" spans="1:65" ht="13.95" customHeight="1">
      <c r="A669" s="254"/>
      <c r="B669" s="28"/>
      <c r="C669" s="28"/>
      <c r="D669" s="28"/>
      <c r="E669" s="28"/>
      <c r="F669" s="28"/>
      <c r="G669" s="28"/>
      <c r="H669" s="324"/>
      <c r="I669" s="28"/>
      <c r="J669" s="28"/>
      <c r="K669" s="28"/>
      <c r="L669" s="28"/>
      <c r="M669" s="28"/>
      <c r="N669" s="255"/>
    </row>
    <row r="670" spans="1:65" ht="13.95" customHeight="1">
      <c r="A670" s="254"/>
      <c r="B670" s="28"/>
      <c r="C670" s="28"/>
      <c r="D670" s="28"/>
      <c r="E670" s="28"/>
      <c r="F670" s="28"/>
      <c r="G670" s="28"/>
      <c r="H670" s="324"/>
      <c r="I670" s="28"/>
      <c r="J670" s="28"/>
      <c r="K670" s="28"/>
      <c r="L670" s="28"/>
      <c r="M670" s="28"/>
      <c r="N670" s="255"/>
    </row>
    <row r="671" spans="1:65" ht="13.95" customHeight="1">
      <c r="A671" s="254"/>
      <c r="B671" s="28"/>
      <c r="C671" s="28"/>
      <c r="D671" s="28"/>
      <c r="E671" s="28"/>
      <c r="F671" s="28"/>
      <c r="G671" s="28"/>
      <c r="H671" s="324"/>
      <c r="I671" s="28"/>
      <c r="J671" s="28"/>
      <c r="K671" s="28"/>
      <c r="L671" s="28"/>
      <c r="M671" s="28"/>
      <c r="N671" s="255"/>
    </row>
    <row r="672" spans="1:65" ht="13.95" customHeight="1">
      <c r="A672" s="254"/>
      <c r="B672" s="28"/>
      <c r="C672" s="28"/>
      <c r="D672" s="28"/>
      <c r="E672" s="28"/>
      <c r="F672" s="28"/>
      <c r="G672" s="28"/>
      <c r="H672" s="324"/>
      <c r="I672" s="28"/>
      <c r="J672" s="28"/>
      <c r="K672" s="28"/>
      <c r="L672" s="28"/>
      <c r="M672" s="28"/>
      <c r="N672" s="255"/>
    </row>
    <row r="673" spans="1:14" ht="13.95" customHeight="1">
      <c r="A673" s="254"/>
      <c r="B673" s="28"/>
      <c r="C673" s="28"/>
      <c r="D673" s="28"/>
      <c r="E673" s="28"/>
      <c r="F673" s="28"/>
      <c r="G673" s="28"/>
      <c r="H673" s="324"/>
      <c r="I673" s="28"/>
      <c r="J673" s="28"/>
      <c r="K673" s="28"/>
      <c r="L673" s="28"/>
      <c r="M673" s="28"/>
      <c r="N673" s="255"/>
    </row>
    <row r="674" spans="1:14" ht="13.95" customHeight="1">
      <c r="A674" s="254"/>
      <c r="B674" s="28"/>
      <c r="C674" s="28"/>
      <c r="D674" s="28"/>
      <c r="E674" s="28"/>
      <c r="F674" s="28"/>
      <c r="G674" s="28"/>
      <c r="H674" s="324"/>
      <c r="I674" s="28"/>
      <c r="J674" s="28"/>
      <c r="K674" s="28"/>
      <c r="L674" s="28"/>
      <c r="M674" s="28"/>
      <c r="N674" s="255"/>
    </row>
    <row r="675" spans="1:14" ht="13.95" customHeight="1">
      <c r="A675" s="254"/>
      <c r="B675" s="28"/>
      <c r="C675" s="28"/>
      <c r="D675" s="28"/>
      <c r="E675" s="28"/>
      <c r="F675" s="28"/>
      <c r="G675" s="28"/>
      <c r="H675" s="324"/>
      <c r="I675" s="28"/>
      <c r="J675" s="28"/>
      <c r="K675" s="28"/>
      <c r="L675" s="28"/>
      <c r="M675" s="28"/>
      <c r="N675" s="255"/>
    </row>
    <row r="676" spans="1:14" ht="13.95" customHeight="1">
      <c r="A676" s="254"/>
      <c r="B676" s="28"/>
      <c r="C676" s="28"/>
      <c r="D676" s="28"/>
      <c r="E676" s="28"/>
      <c r="F676" s="28"/>
      <c r="G676" s="28"/>
      <c r="H676" s="324"/>
      <c r="I676" s="28"/>
      <c r="J676" s="28"/>
      <c r="K676" s="28"/>
      <c r="L676" s="28"/>
      <c r="M676" s="28"/>
      <c r="N676" s="255"/>
    </row>
    <row r="677" spans="1:14" ht="13.95" customHeight="1">
      <c r="A677" s="254"/>
      <c r="B677" s="28"/>
      <c r="C677" s="28"/>
      <c r="D677" s="28"/>
      <c r="E677" s="28"/>
      <c r="F677" s="28"/>
      <c r="G677" s="28"/>
      <c r="H677" s="324"/>
      <c r="I677" s="28"/>
      <c r="J677" s="28"/>
      <c r="K677" s="28"/>
      <c r="L677" s="28"/>
      <c r="M677" s="28"/>
      <c r="N677" s="255"/>
    </row>
    <row r="678" spans="1:14">
      <c r="A678" s="254"/>
      <c r="B678" s="28"/>
      <c r="C678" s="28"/>
      <c r="D678" s="28"/>
      <c r="E678" s="28"/>
      <c r="F678" s="28"/>
      <c r="G678" s="28"/>
      <c r="H678" s="324"/>
      <c r="I678" s="28"/>
      <c r="J678" s="28"/>
      <c r="K678" s="28"/>
      <c r="L678" s="28"/>
      <c r="M678" s="28"/>
      <c r="N678" s="255"/>
    </row>
    <row r="679" spans="1:14">
      <c r="A679" s="254"/>
      <c r="B679" s="28"/>
      <c r="C679" s="28"/>
      <c r="D679" s="28"/>
      <c r="E679" s="28"/>
      <c r="F679" s="28"/>
      <c r="G679" s="28"/>
      <c r="H679" s="324"/>
      <c r="I679" s="28"/>
      <c r="J679" s="28"/>
      <c r="K679" s="28"/>
      <c r="L679" s="28"/>
      <c r="M679" s="28"/>
      <c r="N679" s="255"/>
    </row>
    <row r="680" spans="1:14">
      <c r="A680" s="254"/>
      <c r="B680" s="28"/>
      <c r="C680" s="28"/>
      <c r="D680" s="28"/>
      <c r="E680" s="28"/>
      <c r="F680" s="28"/>
      <c r="G680" s="28"/>
      <c r="H680" s="324"/>
      <c r="I680" s="28"/>
      <c r="J680" s="28"/>
      <c r="K680" s="28"/>
      <c r="L680" s="28"/>
      <c r="M680" s="28"/>
      <c r="N680" s="255"/>
    </row>
    <row r="681" spans="1:14">
      <c r="A681" s="254"/>
      <c r="B681" s="28"/>
      <c r="C681" s="28"/>
      <c r="D681" s="28"/>
      <c r="E681" s="28"/>
      <c r="F681" s="28"/>
      <c r="G681" s="28"/>
      <c r="H681" s="324"/>
      <c r="I681" s="28"/>
      <c r="J681" s="28"/>
      <c r="K681" s="28"/>
      <c r="L681" s="28"/>
      <c r="M681" s="28"/>
      <c r="N681" s="255"/>
    </row>
    <row r="682" spans="1:14">
      <c r="A682" s="254"/>
      <c r="B682" s="28"/>
      <c r="C682" s="28"/>
      <c r="D682" s="28"/>
      <c r="E682" s="28"/>
      <c r="F682" s="28"/>
      <c r="G682" s="28"/>
      <c r="H682" s="324"/>
      <c r="I682" s="28"/>
      <c r="J682" s="28"/>
      <c r="K682" s="28"/>
      <c r="L682" s="28"/>
      <c r="M682" s="28"/>
      <c r="N682" s="255"/>
    </row>
    <row r="683" spans="1:14">
      <c r="A683" s="254"/>
      <c r="B683" s="28"/>
      <c r="C683" s="28"/>
      <c r="D683" s="28"/>
      <c r="E683" s="28"/>
      <c r="F683" s="28"/>
      <c r="G683" s="28"/>
      <c r="H683" s="324"/>
      <c r="I683" s="28"/>
      <c r="J683" s="28"/>
      <c r="K683" s="28"/>
      <c r="L683" s="28"/>
      <c r="M683" s="28"/>
      <c r="N683" s="255"/>
    </row>
    <row r="684" spans="1:14">
      <c r="A684" s="254"/>
      <c r="B684" s="28"/>
      <c r="C684" s="28"/>
      <c r="D684" s="28"/>
      <c r="E684" s="28"/>
      <c r="F684" s="28"/>
      <c r="G684" s="28"/>
      <c r="H684" s="324"/>
      <c r="I684" s="28"/>
      <c r="J684" s="28"/>
      <c r="K684" s="28"/>
      <c r="L684" s="28"/>
      <c r="M684" s="28"/>
      <c r="N684" s="255"/>
    </row>
    <row r="685" spans="1:14">
      <c r="A685" s="254"/>
      <c r="B685" s="28"/>
      <c r="C685" s="28"/>
      <c r="D685" s="28"/>
      <c r="E685" s="28"/>
      <c r="F685" s="28"/>
      <c r="G685" s="28"/>
      <c r="H685" s="324"/>
      <c r="I685" s="28"/>
      <c r="J685" s="28"/>
      <c r="K685" s="28"/>
      <c r="L685" s="28"/>
      <c r="M685" s="28"/>
      <c r="N685" s="255"/>
    </row>
    <row r="686" spans="1:14">
      <c r="A686" s="254"/>
      <c r="B686" s="28"/>
      <c r="C686" s="28"/>
      <c r="D686" s="28"/>
      <c r="E686" s="28"/>
      <c r="F686" s="28"/>
      <c r="G686" s="28"/>
      <c r="H686" s="324"/>
      <c r="I686" s="28"/>
      <c r="J686" s="28"/>
      <c r="K686" s="28"/>
      <c r="L686" s="28"/>
      <c r="M686" s="28"/>
      <c r="N686" s="255"/>
    </row>
    <row r="687" spans="1:14">
      <c r="A687" s="254"/>
      <c r="B687" s="28"/>
      <c r="C687" s="28"/>
      <c r="D687" s="28"/>
      <c r="E687" s="28"/>
      <c r="F687" s="28"/>
      <c r="G687" s="28"/>
      <c r="H687" s="324"/>
      <c r="I687" s="28"/>
      <c r="J687" s="28"/>
      <c r="K687" s="28"/>
      <c r="L687" s="28"/>
      <c r="M687" s="28"/>
      <c r="N687" s="255"/>
    </row>
    <row r="688" spans="1:14">
      <c r="A688" s="254"/>
      <c r="B688" s="28"/>
      <c r="C688" s="28"/>
      <c r="D688" s="28"/>
      <c r="E688" s="28"/>
      <c r="F688" s="28"/>
      <c r="G688" s="28"/>
      <c r="H688" s="324"/>
      <c r="I688" s="28"/>
      <c r="J688" s="28"/>
      <c r="K688" s="28"/>
      <c r="L688" s="28"/>
      <c r="M688" s="28"/>
      <c r="N688" s="255"/>
    </row>
    <row r="689" spans="1:14">
      <c r="A689" s="254"/>
      <c r="B689" s="28"/>
      <c r="C689" s="28"/>
      <c r="D689" s="28"/>
      <c r="E689" s="28"/>
      <c r="F689" s="28"/>
      <c r="G689" s="28"/>
      <c r="H689" s="324"/>
      <c r="I689" s="28"/>
      <c r="J689" s="28"/>
      <c r="K689" s="28"/>
      <c r="L689" s="28"/>
      <c r="M689" s="28"/>
      <c r="N689" s="255"/>
    </row>
    <row r="690" spans="1:14">
      <c r="A690" s="254"/>
      <c r="B690" s="28"/>
      <c r="C690" s="28"/>
      <c r="D690" s="28"/>
      <c r="E690" s="28"/>
      <c r="F690" s="28"/>
      <c r="G690" s="28"/>
      <c r="H690" s="324"/>
      <c r="I690" s="28"/>
      <c r="J690" s="28"/>
      <c r="K690" s="28"/>
      <c r="L690" s="28"/>
      <c r="M690" s="28"/>
      <c r="N690" s="255"/>
    </row>
    <row r="691" spans="1:14">
      <c r="A691" s="254"/>
      <c r="B691" s="28"/>
      <c r="C691" s="28"/>
      <c r="D691" s="28"/>
      <c r="E691" s="28"/>
      <c r="F691" s="28"/>
      <c r="G691" s="28"/>
      <c r="H691" s="324"/>
      <c r="I691" s="28"/>
      <c r="J691" s="28"/>
      <c r="K691" s="28"/>
      <c r="L691" s="28"/>
      <c r="M691" s="28"/>
      <c r="N691" s="255"/>
    </row>
    <row r="692" spans="1:14">
      <c r="A692" s="254"/>
      <c r="B692" s="28"/>
      <c r="C692" s="28"/>
      <c r="D692" s="28"/>
      <c r="E692" s="28"/>
      <c r="F692" s="28"/>
      <c r="G692" s="28"/>
      <c r="H692" s="324"/>
      <c r="I692" s="28"/>
      <c r="J692" s="28"/>
      <c r="K692" s="28"/>
      <c r="L692" s="28"/>
      <c r="M692" s="28"/>
      <c r="N692" s="255"/>
    </row>
    <row r="693" spans="1:14">
      <c r="A693" s="256"/>
      <c r="B693" s="257"/>
      <c r="C693" s="257"/>
      <c r="D693" s="257"/>
      <c r="E693" s="257"/>
      <c r="F693" s="257"/>
      <c r="G693" s="257"/>
      <c r="H693" s="325"/>
      <c r="I693" s="257"/>
      <c r="J693" s="257"/>
      <c r="K693" s="257"/>
      <c r="L693" s="257"/>
      <c r="M693" s="257"/>
      <c r="N693" s="258"/>
    </row>
    <row r="694" spans="1:14" ht="30" customHeight="1">
      <c r="A694" s="251" t="s">
        <v>1148</v>
      </c>
      <c r="B694" s="408" t="s">
        <v>1157</v>
      </c>
      <c r="C694" s="408"/>
      <c r="D694" s="408"/>
      <c r="E694" s="408"/>
      <c r="F694" s="408"/>
      <c r="G694" s="408"/>
      <c r="H694" s="408"/>
      <c r="I694" s="408"/>
      <c r="J694" s="408"/>
      <c r="K694" s="408"/>
      <c r="L694" s="408"/>
      <c r="M694" s="252"/>
      <c r="N694" s="253" t="s">
        <v>1149</v>
      </c>
    </row>
    <row r="695" spans="1:14">
      <c r="A695" s="254"/>
      <c r="B695" s="28"/>
      <c r="C695" s="28"/>
      <c r="D695" s="28"/>
      <c r="E695" s="28"/>
      <c r="F695" s="28"/>
      <c r="G695" s="28"/>
      <c r="H695" s="324"/>
      <c r="I695" s="28"/>
      <c r="J695" s="28"/>
      <c r="K695" s="28"/>
      <c r="L695" s="28"/>
      <c r="M695" s="28"/>
      <c r="N695" s="255"/>
    </row>
    <row r="696" spans="1:14">
      <c r="A696" s="254"/>
      <c r="B696" s="28"/>
      <c r="C696" s="28"/>
      <c r="D696" s="28"/>
      <c r="E696" s="28"/>
      <c r="F696" s="28"/>
      <c r="G696" s="28"/>
      <c r="H696" s="324"/>
      <c r="I696" s="28"/>
      <c r="J696" s="28"/>
      <c r="K696" s="28"/>
      <c r="L696" s="28"/>
      <c r="M696" s="28"/>
      <c r="N696" s="255"/>
    </row>
    <row r="697" spans="1:14">
      <c r="A697" s="254"/>
      <c r="B697" s="28"/>
      <c r="C697" s="28"/>
      <c r="D697" s="28"/>
      <c r="E697" s="28"/>
      <c r="F697" s="28"/>
      <c r="G697" s="28"/>
      <c r="H697" s="324"/>
      <c r="I697" s="28"/>
      <c r="J697" s="28"/>
      <c r="K697" s="28"/>
      <c r="L697" s="28"/>
      <c r="M697" s="28"/>
      <c r="N697" s="255"/>
    </row>
    <row r="698" spans="1:14">
      <c r="A698" s="254"/>
      <c r="B698" s="28"/>
      <c r="C698" s="28"/>
      <c r="D698" s="28"/>
      <c r="E698" s="28"/>
      <c r="F698" s="28"/>
      <c r="G698" s="28"/>
      <c r="H698" s="324"/>
      <c r="I698" s="28"/>
      <c r="J698" s="28"/>
      <c r="K698" s="28"/>
      <c r="L698" s="28"/>
      <c r="M698" s="28"/>
      <c r="N698" s="255"/>
    </row>
    <row r="699" spans="1:14">
      <c r="A699" s="254"/>
      <c r="B699" s="28"/>
      <c r="C699" s="28"/>
      <c r="D699" s="28"/>
      <c r="E699" s="28"/>
      <c r="F699" s="28"/>
      <c r="G699" s="28"/>
      <c r="H699" s="324"/>
      <c r="I699" s="28"/>
      <c r="J699" s="28"/>
      <c r="K699" s="28"/>
      <c r="L699" s="28"/>
      <c r="M699" s="28"/>
      <c r="N699" s="255"/>
    </row>
    <row r="700" spans="1:14">
      <c r="A700" s="254"/>
      <c r="B700" s="28"/>
      <c r="C700" s="28"/>
      <c r="D700" s="28"/>
      <c r="E700" s="28"/>
      <c r="F700" s="28"/>
      <c r="G700" s="28"/>
      <c r="H700" s="324"/>
      <c r="I700" s="28"/>
      <c r="J700" s="28"/>
      <c r="K700" s="28"/>
      <c r="L700" s="28"/>
      <c r="M700" s="28"/>
      <c r="N700" s="255"/>
    </row>
    <row r="701" spans="1:14">
      <c r="A701" s="254"/>
      <c r="B701" s="28"/>
      <c r="C701" s="28"/>
      <c r="D701" s="28"/>
      <c r="E701" s="28"/>
      <c r="F701" s="28"/>
      <c r="G701" s="28"/>
      <c r="H701" s="324"/>
      <c r="I701" s="28"/>
      <c r="J701" s="28"/>
      <c r="K701" s="28"/>
      <c r="L701" s="28"/>
      <c r="M701" s="28"/>
      <c r="N701" s="255"/>
    </row>
    <row r="702" spans="1:14">
      <c r="A702" s="254"/>
      <c r="B702" s="28"/>
      <c r="C702" s="28"/>
      <c r="D702" s="28"/>
      <c r="E702" s="28"/>
      <c r="F702" s="28"/>
      <c r="G702" s="28"/>
      <c r="H702" s="324"/>
      <c r="I702" s="28"/>
      <c r="J702" s="28"/>
      <c r="K702" s="28"/>
      <c r="L702" s="28"/>
      <c r="M702" s="28"/>
      <c r="N702" s="255"/>
    </row>
    <row r="703" spans="1:14">
      <c r="A703" s="254"/>
      <c r="B703" s="28"/>
      <c r="C703" s="28"/>
      <c r="D703" s="28"/>
      <c r="E703" s="28"/>
      <c r="F703" s="28"/>
      <c r="G703" s="28"/>
      <c r="H703" s="324"/>
      <c r="I703" s="28"/>
      <c r="J703" s="28"/>
      <c r="K703" s="28"/>
      <c r="L703" s="28"/>
      <c r="M703" s="28"/>
      <c r="N703" s="255"/>
    </row>
    <row r="704" spans="1:14">
      <c r="A704" s="254"/>
      <c r="B704" s="28"/>
      <c r="C704" s="28"/>
      <c r="D704" s="28"/>
      <c r="E704" s="28"/>
      <c r="F704" s="28"/>
      <c r="G704" s="28"/>
      <c r="H704" s="324"/>
      <c r="I704" s="28"/>
      <c r="J704" s="28"/>
      <c r="K704" s="28"/>
      <c r="L704" s="28"/>
      <c r="M704" s="28"/>
      <c r="N704" s="255"/>
    </row>
    <row r="705" spans="1:14">
      <c r="A705" s="254"/>
      <c r="B705" s="28"/>
      <c r="C705" s="28"/>
      <c r="D705" s="28"/>
      <c r="E705" s="28"/>
      <c r="F705" s="28"/>
      <c r="G705" s="28"/>
      <c r="H705" s="324"/>
      <c r="I705" s="28"/>
      <c r="J705" s="28"/>
      <c r="K705" s="28"/>
      <c r="L705" s="28"/>
      <c r="M705" s="28"/>
      <c r="N705" s="255"/>
    </row>
    <row r="706" spans="1:14">
      <c r="A706" s="254"/>
      <c r="B706" s="28"/>
      <c r="C706" s="28"/>
      <c r="D706" s="28"/>
      <c r="E706" s="28"/>
      <c r="F706" s="28"/>
      <c r="G706" s="28"/>
      <c r="H706" s="324"/>
      <c r="I706" s="28"/>
      <c r="J706" s="28"/>
      <c r="K706" s="28"/>
      <c r="L706" s="28"/>
      <c r="M706" s="28"/>
      <c r="N706" s="255"/>
    </row>
    <row r="707" spans="1:14">
      <c r="A707" s="254"/>
      <c r="B707" s="28"/>
      <c r="C707" s="28"/>
      <c r="D707" s="28"/>
      <c r="E707" s="28"/>
      <c r="F707" s="28"/>
      <c r="G707" s="28"/>
      <c r="H707" s="324"/>
      <c r="I707" s="28"/>
      <c r="J707" s="28"/>
      <c r="K707" s="28"/>
      <c r="L707" s="28"/>
      <c r="M707" s="28"/>
      <c r="N707" s="255"/>
    </row>
    <row r="708" spans="1:14">
      <c r="A708" s="254"/>
      <c r="B708" s="28"/>
      <c r="C708" s="28"/>
      <c r="D708" s="28"/>
      <c r="E708" s="28"/>
      <c r="F708" s="28"/>
      <c r="G708" s="28"/>
      <c r="H708" s="324"/>
      <c r="I708" s="28"/>
      <c r="J708" s="28"/>
      <c r="K708" s="28"/>
      <c r="L708" s="28"/>
      <c r="M708" s="28"/>
      <c r="N708" s="255"/>
    </row>
    <row r="709" spans="1:14">
      <c r="A709" s="254"/>
      <c r="B709" s="28"/>
      <c r="C709" s="28"/>
      <c r="D709" s="28"/>
      <c r="E709" s="28"/>
      <c r="F709" s="28"/>
      <c r="G709" s="28"/>
      <c r="H709" s="324"/>
      <c r="I709" s="28"/>
      <c r="J709" s="28"/>
      <c r="K709" s="28"/>
      <c r="L709" s="28"/>
      <c r="M709" s="28"/>
      <c r="N709" s="255"/>
    </row>
    <row r="710" spans="1:14">
      <c r="A710" s="254"/>
      <c r="B710" s="28"/>
      <c r="C710" s="28"/>
      <c r="D710" s="28"/>
      <c r="E710" s="28"/>
      <c r="F710" s="28"/>
      <c r="G710" s="28"/>
      <c r="H710" s="324"/>
      <c r="I710" s="28"/>
      <c r="J710" s="28"/>
      <c r="K710" s="28"/>
      <c r="L710" s="28"/>
      <c r="M710" s="28"/>
      <c r="N710" s="255"/>
    </row>
    <row r="711" spans="1:14">
      <c r="A711" s="254"/>
      <c r="B711" s="28"/>
      <c r="C711" s="28"/>
      <c r="D711" s="28"/>
      <c r="E711" s="28"/>
      <c r="F711" s="28"/>
      <c r="G711" s="28"/>
      <c r="H711" s="324"/>
      <c r="I711" s="28"/>
      <c r="J711" s="28"/>
      <c r="K711" s="28"/>
      <c r="L711" s="28"/>
      <c r="M711" s="28"/>
      <c r="N711" s="255"/>
    </row>
    <row r="712" spans="1:14">
      <c r="A712" s="254"/>
      <c r="B712" s="28"/>
      <c r="C712" s="28"/>
      <c r="D712" s="28"/>
      <c r="E712" s="28"/>
      <c r="F712" s="28"/>
      <c r="G712" s="28"/>
      <c r="H712" s="324"/>
      <c r="I712" s="28"/>
      <c r="J712" s="28"/>
      <c r="K712" s="28"/>
      <c r="L712" s="28"/>
      <c r="M712" s="28"/>
      <c r="N712" s="255"/>
    </row>
    <row r="713" spans="1:14">
      <c r="A713" s="254"/>
      <c r="B713" s="28"/>
      <c r="C713" s="28"/>
      <c r="D713" s="28"/>
      <c r="E713" s="28"/>
      <c r="F713" s="28"/>
      <c r="G713" s="28"/>
      <c r="H713" s="324"/>
      <c r="I713" s="28"/>
      <c r="J713" s="28"/>
      <c r="K713" s="28"/>
      <c r="L713" s="28"/>
      <c r="M713" s="28"/>
      <c r="N713" s="255"/>
    </row>
    <row r="714" spans="1:14">
      <c r="A714" s="254"/>
      <c r="B714" s="28"/>
      <c r="C714" s="28"/>
      <c r="D714" s="28"/>
      <c r="E714" s="28"/>
      <c r="F714" s="28"/>
      <c r="G714" s="28"/>
      <c r="H714" s="324"/>
      <c r="I714" s="28"/>
      <c r="J714" s="28"/>
      <c r="K714" s="28"/>
      <c r="L714" s="28"/>
      <c r="M714" s="28"/>
      <c r="N714" s="255"/>
    </row>
    <row r="715" spans="1:14">
      <c r="A715" s="254"/>
      <c r="B715" s="28"/>
      <c r="C715" s="28"/>
      <c r="D715" s="28"/>
      <c r="E715" s="28"/>
      <c r="F715" s="28"/>
      <c r="G715" s="28"/>
      <c r="H715" s="324"/>
      <c r="I715" s="28"/>
      <c r="J715" s="28"/>
      <c r="K715" s="28"/>
      <c r="L715" s="28"/>
      <c r="M715" s="28"/>
      <c r="N715" s="255"/>
    </row>
    <row r="716" spans="1:14">
      <c r="A716" s="254"/>
      <c r="B716" s="28"/>
      <c r="C716" s="28"/>
      <c r="D716" s="28"/>
      <c r="E716" s="28"/>
      <c r="F716" s="28"/>
      <c r="G716" s="28"/>
      <c r="H716" s="324"/>
      <c r="I716" s="28"/>
      <c r="J716" s="28"/>
      <c r="K716" s="28"/>
      <c r="L716" s="28"/>
      <c r="M716" s="28"/>
      <c r="N716" s="255"/>
    </row>
    <row r="717" spans="1:14">
      <c r="A717" s="254"/>
      <c r="B717" s="28"/>
      <c r="C717" s="28"/>
      <c r="D717" s="28"/>
      <c r="E717" s="28"/>
      <c r="F717" s="28"/>
      <c r="G717" s="28"/>
      <c r="H717" s="324"/>
      <c r="I717" s="28"/>
      <c r="J717" s="28"/>
      <c r="K717" s="28"/>
      <c r="L717" s="28"/>
      <c r="M717" s="28"/>
      <c r="N717" s="255"/>
    </row>
    <row r="718" spans="1:14">
      <c r="A718" s="254"/>
      <c r="B718" s="28"/>
      <c r="C718" s="28"/>
      <c r="D718" s="28"/>
      <c r="E718" s="28"/>
      <c r="F718" s="28"/>
      <c r="G718" s="28"/>
      <c r="H718" s="324"/>
      <c r="I718" s="28"/>
      <c r="J718" s="28"/>
      <c r="K718" s="28"/>
      <c r="L718" s="28"/>
      <c r="M718" s="28"/>
      <c r="N718" s="255"/>
    </row>
    <row r="719" spans="1:14">
      <c r="A719" s="254"/>
      <c r="B719" s="28"/>
      <c r="C719" s="28"/>
      <c r="D719" s="28"/>
      <c r="E719" s="28"/>
      <c r="F719" s="28"/>
      <c r="G719" s="28"/>
      <c r="H719" s="324"/>
      <c r="I719" s="28"/>
      <c r="J719" s="28"/>
      <c r="K719" s="28"/>
      <c r="L719" s="28"/>
      <c r="M719" s="28"/>
      <c r="N719" s="255"/>
    </row>
    <row r="720" spans="1:14">
      <c r="A720" s="254"/>
      <c r="B720" s="28"/>
      <c r="C720" s="28"/>
      <c r="D720" s="28"/>
      <c r="E720" s="28"/>
      <c r="F720" s="28"/>
      <c r="G720" s="28"/>
      <c r="H720" s="324"/>
      <c r="I720" s="28"/>
      <c r="J720" s="28"/>
      <c r="K720" s="28"/>
      <c r="L720" s="28"/>
      <c r="M720" s="28"/>
      <c r="N720" s="255"/>
    </row>
    <row r="721" spans="1:14">
      <c r="A721" s="254"/>
      <c r="B721" s="28"/>
      <c r="C721" s="28"/>
      <c r="D721" s="28"/>
      <c r="E721" s="28"/>
      <c r="F721" s="28"/>
      <c r="G721" s="28"/>
      <c r="H721" s="324"/>
      <c r="I721" s="28"/>
      <c r="J721" s="28"/>
      <c r="K721" s="28"/>
      <c r="L721" s="28"/>
      <c r="M721" s="28"/>
      <c r="N721" s="255"/>
    </row>
    <row r="722" spans="1:14">
      <c r="A722" s="254"/>
      <c r="B722" s="28"/>
      <c r="C722" s="28"/>
      <c r="D722" s="28"/>
      <c r="E722" s="28"/>
      <c r="F722" s="28"/>
      <c r="G722" s="28"/>
      <c r="H722" s="324"/>
      <c r="I722" s="28"/>
      <c r="J722" s="28"/>
      <c r="K722" s="28"/>
      <c r="L722" s="28"/>
      <c r="M722" s="28"/>
      <c r="N722" s="255"/>
    </row>
    <row r="723" spans="1:14">
      <c r="A723" s="254"/>
      <c r="B723" s="28"/>
      <c r="C723" s="28"/>
      <c r="D723" s="28"/>
      <c r="E723" s="28"/>
      <c r="F723" s="28"/>
      <c r="G723" s="28"/>
      <c r="H723" s="324"/>
      <c r="I723" s="28"/>
      <c r="J723" s="28"/>
      <c r="K723" s="28"/>
      <c r="L723" s="28"/>
      <c r="M723" s="28"/>
      <c r="N723" s="255"/>
    </row>
    <row r="724" spans="1:14">
      <c r="A724" s="254"/>
      <c r="B724" s="28"/>
      <c r="C724" s="28"/>
      <c r="D724" s="28"/>
      <c r="E724" s="28"/>
      <c r="F724" s="28"/>
      <c r="G724" s="28"/>
      <c r="H724" s="324"/>
      <c r="I724" s="28"/>
      <c r="J724" s="28"/>
      <c r="K724" s="28"/>
      <c r="L724" s="28"/>
      <c r="M724" s="28"/>
      <c r="N724" s="255"/>
    </row>
    <row r="725" spans="1:14">
      <c r="A725" s="254"/>
      <c r="B725" s="28"/>
      <c r="C725" s="28"/>
      <c r="D725" s="28"/>
      <c r="E725" s="28"/>
      <c r="F725" s="28"/>
      <c r="G725" s="28"/>
      <c r="H725" s="324"/>
      <c r="I725" s="28"/>
      <c r="J725" s="28"/>
      <c r="K725" s="28"/>
      <c r="L725" s="28"/>
      <c r="M725" s="28"/>
      <c r="N725" s="255"/>
    </row>
    <row r="726" spans="1:14">
      <c r="A726" s="254"/>
      <c r="B726" s="28"/>
      <c r="C726" s="28"/>
      <c r="D726" s="28"/>
      <c r="E726" s="28"/>
      <c r="F726" s="28"/>
      <c r="G726" s="28"/>
      <c r="H726" s="324"/>
      <c r="I726" s="28"/>
      <c r="J726" s="28"/>
      <c r="K726" s="28"/>
      <c r="L726" s="28"/>
      <c r="M726" s="28"/>
      <c r="N726" s="255"/>
    </row>
    <row r="727" spans="1:14">
      <c r="A727" s="254"/>
      <c r="B727" s="28"/>
      <c r="C727" s="28"/>
      <c r="D727" s="28"/>
      <c r="E727" s="28"/>
      <c r="F727" s="28"/>
      <c r="G727" s="28"/>
      <c r="H727" s="324"/>
      <c r="I727" s="28"/>
      <c r="J727" s="28"/>
      <c r="K727" s="28"/>
      <c r="L727" s="28"/>
      <c r="M727" s="28"/>
      <c r="N727" s="255"/>
    </row>
    <row r="728" spans="1:14">
      <c r="A728" s="254"/>
      <c r="B728" s="28"/>
      <c r="C728" s="28"/>
      <c r="D728" s="28"/>
      <c r="E728" s="28"/>
      <c r="F728" s="28"/>
      <c r="G728" s="28"/>
      <c r="H728" s="324"/>
      <c r="I728" s="28"/>
      <c r="J728" s="28"/>
      <c r="K728" s="28"/>
      <c r="L728" s="28"/>
      <c r="M728" s="28"/>
      <c r="N728" s="255"/>
    </row>
    <row r="729" spans="1:14">
      <c r="A729" s="254"/>
      <c r="B729" s="28"/>
      <c r="C729" s="28"/>
      <c r="D729" s="28"/>
      <c r="E729" s="28"/>
      <c r="F729" s="28"/>
      <c r="G729" s="28"/>
      <c r="H729" s="324"/>
      <c r="I729" s="28"/>
      <c r="J729" s="28"/>
      <c r="K729" s="28"/>
      <c r="L729" s="28"/>
      <c r="M729" s="28"/>
      <c r="N729" s="255"/>
    </row>
    <row r="730" spans="1:14">
      <c r="A730" s="254"/>
      <c r="B730" s="28"/>
      <c r="C730" s="28"/>
      <c r="D730" s="28"/>
      <c r="E730" s="28"/>
      <c r="F730" s="28"/>
      <c r="G730" s="28"/>
      <c r="H730" s="324"/>
      <c r="I730" s="28"/>
      <c r="J730" s="28"/>
      <c r="K730" s="28"/>
      <c r="L730" s="28"/>
      <c r="M730" s="28"/>
      <c r="N730" s="255"/>
    </row>
    <row r="731" spans="1:14">
      <c r="A731" s="254"/>
      <c r="B731" s="28"/>
      <c r="C731" s="28"/>
      <c r="D731" s="28"/>
      <c r="E731" s="28"/>
      <c r="F731" s="28"/>
      <c r="G731" s="28"/>
      <c r="H731" s="324"/>
      <c r="I731" s="28"/>
      <c r="J731" s="28"/>
      <c r="K731" s="28"/>
      <c r="L731" s="28"/>
      <c r="M731" s="28"/>
      <c r="N731" s="255"/>
    </row>
    <row r="732" spans="1:14">
      <c r="A732" s="254"/>
      <c r="B732" s="28"/>
      <c r="C732" s="28"/>
      <c r="D732" s="28"/>
      <c r="E732" s="28"/>
      <c r="F732" s="28"/>
      <c r="G732" s="28"/>
      <c r="H732" s="324"/>
      <c r="I732" s="28"/>
      <c r="J732" s="28"/>
      <c r="K732" s="28"/>
      <c r="L732" s="28"/>
      <c r="M732" s="28"/>
      <c r="N732" s="255"/>
    </row>
    <row r="733" spans="1:14">
      <c r="A733" s="254"/>
      <c r="B733" s="28"/>
      <c r="C733" s="28"/>
      <c r="D733" s="28"/>
      <c r="E733" s="28"/>
      <c r="F733" s="28"/>
      <c r="G733" s="28"/>
      <c r="H733" s="324"/>
      <c r="I733" s="28"/>
      <c r="J733" s="28"/>
      <c r="K733" s="28"/>
      <c r="L733" s="28"/>
      <c r="M733" s="28"/>
      <c r="N733" s="255"/>
    </row>
    <row r="734" spans="1:14">
      <c r="A734" s="254"/>
      <c r="B734" s="28"/>
      <c r="C734" s="28"/>
      <c r="D734" s="28"/>
      <c r="E734" s="28"/>
      <c r="F734" s="28"/>
      <c r="G734" s="28"/>
      <c r="H734" s="324"/>
      <c r="I734" s="28"/>
      <c r="J734" s="28"/>
      <c r="K734" s="28"/>
      <c r="L734" s="28"/>
      <c r="M734" s="28"/>
      <c r="N734" s="255"/>
    </row>
    <row r="735" spans="1:14">
      <c r="A735" s="254"/>
      <c r="B735" s="28"/>
      <c r="C735" s="28"/>
      <c r="D735" s="28"/>
      <c r="E735" s="28"/>
      <c r="F735" s="28"/>
      <c r="G735" s="28"/>
      <c r="H735" s="324"/>
      <c r="I735" s="28"/>
      <c r="J735" s="28"/>
      <c r="K735" s="28"/>
      <c r="L735" s="28"/>
      <c r="M735" s="28"/>
      <c r="N735" s="255"/>
    </row>
    <row r="736" spans="1:14">
      <c r="A736" s="254"/>
      <c r="B736" s="28"/>
      <c r="C736" s="28"/>
      <c r="D736" s="28"/>
      <c r="E736" s="28"/>
      <c r="F736" s="28"/>
      <c r="G736" s="28"/>
      <c r="H736" s="324"/>
      <c r="I736" s="28"/>
      <c r="J736" s="28"/>
      <c r="K736" s="28"/>
      <c r="L736" s="28"/>
      <c r="M736" s="28"/>
      <c r="N736" s="255"/>
    </row>
    <row r="737" spans="1:14">
      <c r="A737" s="254"/>
      <c r="B737" s="28"/>
      <c r="C737" s="28"/>
      <c r="D737" s="28"/>
      <c r="E737" s="28"/>
      <c r="F737" s="28"/>
      <c r="G737" s="28"/>
      <c r="H737" s="324"/>
      <c r="I737" s="28"/>
      <c r="J737" s="28"/>
      <c r="K737" s="28"/>
      <c r="L737" s="28"/>
      <c r="M737" s="28"/>
      <c r="N737" s="255"/>
    </row>
    <row r="738" spans="1:14">
      <c r="A738" s="254"/>
      <c r="B738" s="28"/>
      <c r="C738" s="28"/>
      <c r="D738" s="28"/>
      <c r="E738" s="28"/>
      <c r="F738" s="28"/>
      <c r="G738" s="28"/>
      <c r="H738" s="324"/>
      <c r="I738" s="28"/>
      <c r="J738" s="28"/>
      <c r="K738" s="28"/>
      <c r="L738" s="28"/>
      <c r="M738" s="28"/>
      <c r="N738" s="255"/>
    </row>
    <row r="739" spans="1:14">
      <c r="A739" s="254"/>
      <c r="B739" s="28"/>
      <c r="C739" s="28"/>
      <c r="D739" s="28"/>
      <c r="E739" s="28"/>
      <c r="F739" s="28"/>
      <c r="G739" s="28"/>
      <c r="H739" s="324"/>
      <c r="I739" s="28"/>
      <c r="J739" s="28"/>
      <c r="K739" s="28"/>
      <c r="L739" s="28"/>
      <c r="M739" s="28"/>
      <c r="N739" s="255"/>
    </row>
    <row r="740" spans="1:14">
      <c r="A740" s="256"/>
      <c r="B740" s="257"/>
      <c r="C740" s="257"/>
      <c r="D740" s="257"/>
      <c r="E740" s="257"/>
      <c r="F740" s="257"/>
      <c r="G740" s="257"/>
      <c r="H740" s="325"/>
      <c r="I740" s="257"/>
      <c r="J740" s="257"/>
      <c r="K740" s="257"/>
      <c r="L740" s="257"/>
      <c r="M740" s="257"/>
      <c r="N740" s="258"/>
    </row>
    <row r="741" spans="1:14" ht="30" customHeight="1">
      <c r="A741" s="259" t="s">
        <v>1148</v>
      </c>
      <c r="B741" s="407" t="s">
        <v>51</v>
      </c>
      <c r="C741" s="407"/>
      <c r="D741" s="407"/>
      <c r="E741" s="407"/>
      <c r="F741" s="407"/>
      <c r="G741" s="407"/>
      <c r="H741" s="407"/>
      <c r="I741" s="407"/>
      <c r="J741" s="407"/>
      <c r="K741" s="407"/>
      <c r="L741" s="407"/>
      <c r="M741" s="260"/>
      <c r="N741" s="261" t="s">
        <v>1149</v>
      </c>
    </row>
    <row r="742" spans="1:14">
      <c r="A742" s="254"/>
      <c r="B742" s="28"/>
      <c r="C742" s="28"/>
      <c r="D742" s="28"/>
      <c r="E742" s="28"/>
      <c r="F742" s="28"/>
      <c r="G742" s="28"/>
      <c r="H742" s="324"/>
      <c r="I742" s="28"/>
      <c r="J742" s="28"/>
      <c r="K742" s="28"/>
      <c r="L742" s="28"/>
      <c r="M742" s="28"/>
      <c r="N742" s="255"/>
    </row>
    <row r="743" spans="1:14" ht="16.2" customHeight="1">
      <c r="A743" s="254"/>
      <c r="B743" s="431" t="s">
        <v>1225</v>
      </c>
      <c r="C743" s="431"/>
      <c r="D743" s="431"/>
      <c r="E743" s="431"/>
      <c r="F743" s="431"/>
      <c r="G743" s="431"/>
      <c r="H743" s="431"/>
      <c r="I743" s="431"/>
      <c r="J743" s="431"/>
      <c r="K743" s="431"/>
      <c r="L743" s="431"/>
      <c r="M743" s="431"/>
      <c r="N743" s="255"/>
    </row>
    <row r="744" spans="1:14" ht="16.2" customHeight="1">
      <c r="A744" s="254"/>
      <c r="B744" s="431"/>
      <c r="C744" s="431"/>
      <c r="D744" s="431"/>
      <c r="E744" s="431"/>
      <c r="F744" s="431"/>
      <c r="G744" s="431"/>
      <c r="H744" s="431"/>
      <c r="I744" s="431"/>
      <c r="J744" s="431"/>
      <c r="K744" s="431"/>
      <c r="L744" s="431"/>
      <c r="M744" s="431"/>
      <c r="N744" s="255"/>
    </row>
    <row r="745" spans="1:14" ht="16.2" customHeight="1">
      <c r="A745" s="254"/>
      <c r="B745" s="431"/>
      <c r="C745" s="431"/>
      <c r="D745" s="431"/>
      <c r="E745" s="431"/>
      <c r="F745" s="431"/>
      <c r="G745" s="431"/>
      <c r="H745" s="431"/>
      <c r="I745" s="431"/>
      <c r="J745" s="431"/>
      <c r="K745" s="431"/>
      <c r="L745" s="431"/>
      <c r="M745" s="431"/>
      <c r="N745" s="255"/>
    </row>
    <row r="746" spans="1:14" ht="10.199999999999999" customHeight="1" thickBot="1">
      <c r="A746" s="254"/>
      <c r="B746" s="28"/>
      <c r="C746" s="28"/>
      <c r="D746" s="28"/>
      <c r="E746" s="28"/>
      <c r="F746" s="28"/>
      <c r="G746" s="28"/>
      <c r="H746" s="324"/>
      <c r="I746" s="28"/>
      <c r="J746" s="28"/>
      <c r="K746" s="28"/>
      <c r="L746" s="28"/>
      <c r="M746" s="28"/>
      <c r="N746" s="255"/>
    </row>
    <row r="747" spans="1:14" ht="19.95" customHeight="1">
      <c r="A747" s="254"/>
      <c r="B747" s="442" t="str">
        <f>IF(AND($E$759=$BD$757,$BB$772&gt;0.99),1,"")</f>
        <v/>
      </c>
      <c r="C747" s="443"/>
      <c r="D747" s="28"/>
      <c r="E747" s="444" t="str">
        <f>IF(AND($E$759=$BD$758,$BB$772&gt;0.99),1,"")</f>
        <v/>
      </c>
      <c r="F747" s="445"/>
      <c r="G747" s="28"/>
      <c r="H747" s="324"/>
      <c r="I747" s="442" t="str">
        <f>IF(AND($L$759=$BD$757,$BD$772&gt;0.99),1,"")</f>
        <v/>
      </c>
      <c r="J747" s="443"/>
      <c r="K747" s="28"/>
      <c r="L747" s="444" t="str">
        <f>IF(AND($L$759=$BD$758,$BD$772&gt;0.99),1,"")</f>
        <v/>
      </c>
      <c r="M747" s="445"/>
      <c r="N747" s="255"/>
    </row>
    <row r="748" spans="1:14" ht="19.95" customHeight="1">
      <c r="A748" s="254"/>
      <c r="B748" s="409" t="str">
        <f>IF(AND($E$759=$BD$757,$BB$772&gt;0.8),0.9,"")</f>
        <v/>
      </c>
      <c r="C748" s="410"/>
      <c r="D748" s="28"/>
      <c r="E748" s="411" t="str">
        <f>IF(AND($E$759=$BD$758,$BB$772&gt;0.8),0.9,"")</f>
        <v/>
      </c>
      <c r="F748" s="412"/>
      <c r="G748" s="28"/>
      <c r="H748" s="324"/>
      <c r="I748" s="409" t="str">
        <f>IF(AND($L$759=$BD$757,$BD$772&gt;0.8),0.9,"")</f>
        <v/>
      </c>
      <c r="J748" s="410"/>
      <c r="K748" s="28"/>
      <c r="L748" s="411" t="str">
        <f>IF(AND($L$759=$BD$758,$BD$772&gt;0.8),0.9,"")</f>
        <v/>
      </c>
      <c r="M748" s="412"/>
      <c r="N748" s="255"/>
    </row>
    <row r="749" spans="1:14" ht="19.95" customHeight="1">
      <c r="A749" s="254"/>
      <c r="B749" s="409" t="str">
        <f>IF(AND($E$759=$BD$757,$BB$772&gt;0.7),0.8,"")</f>
        <v/>
      </c>
      <c r="C749" s="410"/>
      <c r="D749" s="28"/>
      <c r="E749" s="411" t="str">
        <f>IF(AND($E$759=$BD$758,$BB$772&gt;0.7),0.8,"")</f>
        <v/>
      </c>
      <c r="F749" s="412"/>
      <c r="G749" s="28"/>
      <c r="H749" s="324"/>
      <c r="I749" s="409" t="str">
        <f>IF(AND($L$759=$BD$757,$BD$772&gt;0.7),0.8,"")</f>
        <v/>
      </c>
      <c r="J749" s="410"/>
      <c r="K749" s="28"/>
      <c r="L749" s="411" t="str">
        <f>IF(AND($L$759=$BD$758,$BD$772&gt;0.7),0.8,"")</f>
        <v/>
      </c>
      <c r="M749" s="412"/>
      <c r="N749" s="255"/>
    </row>
    <row r="750" spans="1:14" ht="19.95" customHeight="1">
      <c r="A750" s="254"/>
      <c r="B750" s="409" t="str">
        <f>IF(AND($E$759=$BD$757,$BB$772&gt;0.6),0.7,"")</f>
        <v/>
      </c>
      <c r="C750" s="410"/>
      <c r="D750" s="28"/>
      <c r="E750" s="411" t="str">
        <f>IF(AND($E$759=$BD$758,$BB$772&gt;0.6),0.7,"")</f>
        <v/>
      </c>
      <c r="F750" s="412"/>
      <c r="G750" s="28"/>
      <c r="H750" s="324"/>
      <c r="I750" s="409" t="str">
        <f>IF(AND($L$759=$BD$757,$BD$772&gt;0.6),0.7,"")</f>
        <v/>
      </c>
      <c r="J750" s="410"/>
      <c r="K750" s="28"/>
      <c r="L750" s="411" t="str">
        <f>IF(AND($L$759=$BD$758,$BD$772&gt;0.6),0.7,"")</f>
        <v/>
      </c>
      <c r="M750" s="412"/>
      <c r="N750" s="255"/>
    </row>
    <row r="751" spans="1:14" ht="19.95" customHeight="1">
      <c r="A751" s="254"/>
      <c r="B751" s="409" t="str">
        <f>IF(AND($E$759=$BD$757,$BB$772&gt;0.5),0.6,"")</f>
        <v/>
      </c>
      <c r="C751" s="410"/>
      <c r="D751" s="28"/>
      <c r="E751" s="411" t="str">
        <f>IF(AND($E$759=$BD$758,$BB$772&gt;0.5),0.6,"")</f>
        <v/>
      </c>
      <c r="F751" s="412"/>
      <c r="G751" s="28"/>
      <c r="H751" s="324"/>
      <c r="I751" s="409" t="str">
        <f>IF(AND($L$759=$BD$757,$BD$772&gt;0.5),0.6,"")</f>
        <v/>
      </c>
      <c r="J751" s="410"/>
      <c r="K751" s="28"/>
      <c r="L751" s="411" t="str">
        <f>IF(AND($L$759=$BD$758,$BD$772&gt;0.5),0.6,"")</f>
        <v/>
      </c>
      <c r="M751" s="412"/>
      <c r="N751" s="255"/>
    </row>
    <row r="752" spans="1:14" ht="19.95" customHeight="1">
      <c r="A752" s="254"/>
      <c r="B752" s="409" t="str">
        <f>IF(AND($E$759=$BD$757,$BB$772&gt;0.4),0.5,"")</f>
        <v/>
      </c>
      <c r="C752" s="410"/>
      <c r="D752" s="28"/>
      <c r="E752" s="411" t="str">
        <f>IF(AND($E$759=$BD$758,$BB$772&gt;0.4),0.5,"")</f>
        <v/>
      </c>
      <c r="F752" s="412"/>
      <c r="G752" s="28"/>
      <c r="H752" s="324"/>
      <c r="I752" s="409" t="str">
        <f>IF(AND($L$759=$BD$757,$BD$772&gt;0.4),0.5,"")</f>
        <v/>
      </c>
      <c r="J752" s="410"/>
      <c r="K752" s="28"/>
      <c r="L752" s="411" t="str">
        <f>IF(AND($L$759=$BD$758,$BD$772&gt;0.4),0.5,"")</f>
        <v/>
      </c>
      <c r="M752" s="412"/>
      <c r="N752" s="255"/>
    </row>
    <row r="753" spans="1:56" ht="19.95" customHeight="1">
      <c r="A753" s="254"/>
      <c r="B753" s="409" t="str">
        <f>IF(AND($E$759=$BD$757,$BB$772&gt;0.3),0.4,"")</f>
        <v/>
      </c>
      <c r="C753" s="410"/>
      <c r="D753" s="28"/>
      <c r="E753" s="411" t="str">
        <f>IF(AND($E$759=$BD$758,$BB$772&gt;0.3),0.4,"")</f>
        <v/>
      </c>
      <c r="F753" s="412"/>
      <c r="G753" s="28"/>
      <c r="H753" s="324"/>
      <c r="I753" s="409" t="str">
        <f>IF(AND($L$759=$BD$757,$BD$772&gt;0.3),0.4,"")</f>
        <v/>
      </c>
      <c r="J753" s="410"/>
      <c r="K753" s="28"/>
      <c r="L753" s="411" t="str">
        <f>IF(AND($L$759=$BD$758,$BD$772&gt;0.3),0.4,"")</f>
        <v/>
      </c>
      <c r="M753" s="412"/>
      <c r="N753" s="255"/>
    </row>
    <row r="754" spans="1:56" ht="19.95" customHeight="1">
      <c r="A754" s="254"/>
      <c r="B754" s="409" t="str">
        <f>IF(AND($E$759=$BD$757,$BB$772&gt;0.2),0.3,"")</f>
        <v/>
      </c>
      <c r="C754" s="410"/>
      <c r="D754" s="28"/>
      <c r="E754" s="411" t="str">
        <f>IF(AND($E$759=$BD$758,$BB$772&gt;0.2),0.3,"")</f>
        <v/>
      </c>
      <c r="F754" s="412"/>
      <c r="G754" s="28"/>
      <c r="H754" s="324"/>
      <c r="I754" s="409" t="str">
        <f>IF(AND($L$759=$BD$757,$BD$772&gt;0.2),0.3,"")</f>
        <v/>
      </c>
      <c r="J754" s="410"/>
      <c r="K754" s="28"/>
      <c r="L754" s="411" t="str">
        <f>IF(AND($L$759=$BD$758,$BD$772&gt;0.2),0.3,"")</f>
        <v/>
      </c>
      <c r="M754" s="412"/>
      <c r="N754" s="255"/>
    </row>
    <row r="755" spans="1:56" ht="19.95" customHeight="1">
      <c r="A755" s="254"/>
      <c r="B755" s="409" t="str">
        <f>IF(AND($E$759=$BD$757,$BB$772&gt;0.1),0.2,"")</f>
        <v/>
      </c>
      <c r="C755" s="410"/>
      <c r="D755" s="28"/>
      <c r="E755" s="411" t="str">
        <f>IF(AND($E$759=$BD$758,$BB$772&gt;0.1),0.2,"")</f>
        <v/>
      </c>
      <c r="F755" s="412"/>
      <c r="G755" s="28"/>
      <c r="H755" s="324"/>
      <c r="I755" s="409" t="str">
        <f>IF(AND($L$759=$BD$757,$BD$772&gt;0.1),0.2,"")</f>
        <v/>
      </c>
      <c r="J755" s="410"/>
      <c r="K755" s="28"/>
      <c r="L755" s="411" t="str">
        <f>IF(AND($L$759=$BD$758,$BD$772&gt;0.1),0.2,"")</f>
        <v/>
      </c>
      <c r="M755" s="412"/>
      <c r="N755" s="255"/>
    </row>
    <row r="756" spans="1:56" ht="19.95" customHeight="1" thickBot="1">
      <c r="A756" s="254"/>
      <c r="B756" s="413" t="str">
        <f>IF(AND($E$759=$BD$757,$BB$772&gt;0),0.1,"")</f>
        <v/>
      </c>
      <c r="C756" s="414"/>
      <c r="D756" s="28"/>
      <c r="E756" s="415" t="str">
        <f>IF(AND(E759=$BD$758,$BB$772&gt;0),0.1,"")</f>
        <v/>
      </c>
      <c r="F756" s="416"/>
      <c r="G756" s="28"/>
      <c r="H756" s="324"/>
      <c r="I756" s="413" t="str">
        <f>IF(AND($L$759=$BD$757,$BD$772&gt;0),0.1,"")</f>
        <v/>
      </c>
      <c r="J756" s="414"/>
      <c r="K756" s="28"/>
      <c r="L756" s="415" t="str">
        <f>IF(AND($L$759=$BD$758,$BD$772&gt;0),0.1,"")</f>
        <v/>
      </c>
      <c r="M756" s="416"/>
      <c r="N756" s="255"/>
    </row>
    <row r="757" spans="1:56" ht="12" customHeight="1">
      <c r="A757" s="254"/>
      <c r="B757" s="28"/>
      <c r="C757" s="28"/>
      <c r="D757" s="28"/>
      <c r="E757" s="28"/>
      <c r="F757" s="28"/>
      <c r="G757" s="28"/>
      <c r="H757" s="324"/>
      <c r="I757" s="28"/>
      <c r="J757" s="28"/>
      <c r="K757" s="28"/>
      <c r="L757" s="28"/>
      <c r="M757" s="28"/>
      <c r="N757" s="255"/>
      <c r="BB757" s="2" t="s">
        <v>43</v>
      </c>
      <c r="BD757" s="2" t="s">
        <v>49</v>
      </c>
    </row>
    <row r="758" spans="1:56" ht="19.95" customHeight="1">
      <c r="A758" s="254"/>
      <c r="B758" s="268" t="s">
        <v>62</v>
      </c>
      <c r="C758" s="28"/>
      <c r="D758" s="28"/>
      <c r="E758" s="28"/>
      <c r="F758" s="28"/>
      <c r="G758" s="28"/>
      <c r="H758" s="324"/>
      <c r="I758" s="268" t="s">
        <v>63</v>
      </c>
      <c r="J758" s="28"/>
      <c r="K758" s="28"/>
      <c r="L758" s="28"/>
      <c r="M758" s="28"/>
      <c r="N758" s="255"/>
      <c r="BB758" s="2" t="s">
        <v>44</v>
      </c>
      <c r="BD758" s="2" t="s">
        <v>50</v>
      </c>
    </row>
    <row r="759" spans="1:56" ht="19.95" customHeight="1">
      <c r="A759" s="254"/>
      <c r="B759" s="269" t="s">
        <v>42</v>
      </c>
      <c r="C759" s="28"/>
      <c r="D759" s="28"/>
      <c r="E759" s="454"/>
      <c r="F759" s="455"/>
      <c r="G759" s="28"/>
      <c r="H759" s="324"/>
      <c r="I759" s="269" t="s">
        <v>42</v>
      </c>
      <c r="J759" s="28"/>
      <c r="K759" s="28"/>
      <c r="L759" s="454"/>
      <c r="M759" s="455"/>
      <c r="N759" s="255"/>
    </row>
    <row r="760" spans="1:56" ht="10.199999999999999" customHeight="1">
      <c r="A760" s="254"/>
      <c r="B760" s="269"/>
      <c r="C760" s="28"/>
      <c r="D760" s="28"/>
      <c r="E760" s="28"/>
      <c r="F760" s="28"/>
      <c r="G760" s="28"/>
      <c r="H760" s="324"/>
      <c r="I760" s="269"/>
      <c r="J760" s="28"/>
      <c r="K760" s="28"/>
      <c r="L760" s="28"/>
      <c r="M760" s="28"/>
      <c r="N760" s="255"/>
      <c r="BB760" s="2">
        <f t="shared" ref="BB760:BB769" si="17">IF(F761=$BP$234,0.1,0)</f>
        <v>0</v>
      </c>
      <c r="BD760" s="2">
        <f t="shared" ref="BD760:BD769" si="18">IF(M761=$BP$234,0.1,0)</f>
        <v>0</v>
      </c>
    </row>
    <row r="761" spans="1:56" ht="19.95" customHeight="1">
      <c r="A761" s="254"/>
      <c r="B761" s="269" t="s">
        <v>38</v>
      </c>
      <c r="C761" s="28"/>
      <c r="D761" s="28"/>
      <c r="E761" s="28"/>
      <c r="F761" s="15"/>
      <c r="G761" s="28"/>
      <c r="H761" s="324"/>
      <c r="I761" s="269" t="s">
        <v>39</v>
      </c>
      <c r="J761" s="28"/>
      <c r="K761" s="28"/>
      <c r="L761" s="28"/>
      <c r="M761" s="15"/>
      <c r="N761" s="255"/>
      <c r="BB761" s="2">
        <f t="shared" si="17"/>
        <v>0</v>
      </c>
      <c r="BD761" s="2">
        <f t="shared" si="18"/>
        <v>0</v>
      </c>
    </row>
    <row r="762" spans="1:56" ht="19.95" customHeight="1">
      <c r="A762" s="254"/>
      <c r="B762" s="269" t="s">
        <v>69</v>
      </c>
      <c r="C762" s="28"/>
      <c r="D762" s="28"/>
      <c r="E762" s="28"/>
      <c r="F762" s="15"/>
      <c r="G762" s="28"/>
      <c r="H762" s="324"/>
      <c r="I762" s="269" t="s">
        <v>70</v>
      </c>
      <c r="J762" s="28"/>
      <c r="K762" s="28"/>
      <c r="L762" s="28"/>
      <c r="M762" s="15"/>
      <c r="N762" s="255"/>
      <c r="BB762" s="2">
        <f t="shared" si="17"/>
        <v>0</v>
      </c>
      <c r="BD762" s="2">
        <f t="shared" si="18"/>
        <v>0</v>
      </c>
    </row>
    <row r="763" spans="1:56" ht="19.95" customHeight="1">
      <c r="A763" s="254"/>
      <c r="B763" s="269" t="s">
        <v>72</v>
      </c>
      <c r="C763" s="28"/>
      <c r="D763" s="28"/>
      <c r="E763" s="28"/>
      <c r="F763" s="15"/>
      <c r="G763" s="28"/>
      <c r="H763" s="324"/>
      <c r="I763" s="269" t="s">
        <v>71</v>
      </c>
      <c r="J763" s="28"/>
      <c r="K763" s="28"/>
      <c r="L763" s="28"/>
      <c r="M763" s="15"/>
      <c r="N763" s="255"/>
      <c r="BB763" s="2">
        <f t="shared" si="17"/>
        <v>0</v>
      </c>
      <c r="BD763" s="2">
        <f t="shared" si="18"/>
        <v>0</v>
      </c>
    </row>
    <row r="764" spans="1:56" ht="19.95" customHeight="1">
      <c r="A764" s="254"/>
      <c r="B764" s="269" t="s">
        <v>52</v>
      </c>
      <c r="C764" s="28"/>
      <c r="D764" s="28"/>
      <c r="E764" s="28"/>
      <c r="F764" s="15"/>
      <c r="G764" s="28"/>
      <c r="H764" s="324"/>
      <c r="I764" s="269" t="s">
        <v>52</v>
      </c>
      <c r="J764" s="28"/>
      <c r="K764" s="28"/>
      <c r="L764" s="28"/>
      <c r="M764" s="15"/>
      <c r="N764" s="255"/>
      <c r="BB764" s="2">
        <f t="shared" si="17"/>
        <v>0</v>
      </c>
      <c r="BD764" s="2">
        <f t="shared" si="18"/>
        <v>0</v>
      </c>
    </row>
    <row r="765" spans="1:56" ht="19.95" customHeight="1">
      <c r="A765" s="254"/>
      <c r="B765" s="269" t="s">
        <v>45</v>
      </c>
      <c r="C765" s="28"/>
      <c r="D765" s="28"/>
      <c r="E765" s="28"/>
      <c r="F765" s="15"/>
      <c r="G765" s="28"/>
      <c r="H765" s="324"/>
      <c r="I765" s="269" t="s">
        <v>46</v>
      </c>
      <c r="J765" s="28"/>
      <c r="K765" s="28"/>
      <c r="L765" s="28"/>
      <c r="M765" s="15"/>
      <c r="N765" s="255"/>
      <c r="BB765" s="2">
        <f t="shared" si="17"/>
        <v>0</v>
      </c>
      <c r="BD765" s="2">
        <f t="shared" si="18"/>
        <v>0</v>
      </c>
    </row>
    <row r="766" spans="1:56" ht="19.95" customHeight="1">
      <c r="A766" s="254"/>
      <c r="B766" s="269" t="s">
        <v>40</v>
      </c>
      <c r="C766" s="28"/>
      <c r="D766" s="28"/>
      <c r="E766" s="28"/>
      <c r="F766" s="15"/>
      <c r="G766" s="28"/>
      <c r="H766" s="324"/>
      <c r="I766" s="269" t="s">
        <v>40</v>
      </c>
      <c r="J766" s="28"/>
      <c r="K766" s="28"/>
      <c r="L766" s="28"/>
      <c r="M766" s="15"/>
      <c r="N766" s="255"/>
      <c r="BB766" s="2">
        <f t="shared" si="17"/>
        <v>0</v>
      </c>
      <c r="BD766" s="2">
        <f t="shared" si="18"/>
        <v>0</v>
      </c>
    </row>
    <row r="767" spans="1:56" ht="19.95" customHeight="1">
      <c r="A767" s="254"/>
      <c r="B767" s="269" t="s">
        <v>432</v>
      </c>
      <c r="C767" s="28"/>
      <c r="D767" s="28"/>
      <c r="E767" s="28"/>
      <c r="F767" s="15"/>
      <c r="G767" s="28"/>
      <c r="H767" s="324"/>
      <c r="I767" s="269" t="s">
        <v>432</v>
      </c>
      <c r="J767" s="28"/>
      <c r="K767" s="28"/>
      <c r="L767" s="28"/>
      <c r="M767" s="15"/>
      <c r="N767" s="255"/>
      <c r="BB767" s="2">
        <f t="shared" si="17"/>
        <v>0</v>
      </c>
      <c r="BD767" s="2">
        <f t="shared" si="18"/>
        <v>0</v>
      </c>
    </row>
    <row r="768" spans="1:56" ht="19.95" customHeight="1">
      <c r="A768" s="254"/>
      <c r="B768" s="269" t="s">
        <v>47</v>
      </c>
      <c r="C768" s="28"/>
      <c r="D768" s="28"/>
      <c r="E768" s="28"/>
      <c r="F768" s="15"/>
      <c r="G768" s="28"/>
      <c r="H768" s="324"/>
      <c r="I768" s="269" t="s">
        <v>47</v>
      </c>
      <c r="J768" s="28"/>
      <c r="K768" s="28"/>
      <c r="L768" s="28"/>
      <c r="M768" s="15"/>
      <c r="N768" s="255"/>
      <c r="BB768" s="2">
        <f t="shared" si="17"/>
        <v>0</v>
      </c>
      <c r="BD768" s="2">
        <f t="shared" si="18"/>
        <v>0</v>
      </c>
    </row>
    <row r="769" spans="1:57" ht="19.95" customHeight="1">
      <c r="A769" s="254"/>
      <c r="B769" s="269" t="s">
        <v>41</v>
      </c>
      <c r="C769" s="28"/>
      <c r="D769" s="28"/>
      <c r="E769" s="28"/>
      <c r="F769" s="15"/>
      <c r="G769" s="28"/>
      <c r="H769" s="324"/>
      <c r="I769" s="269" t="s">
        <v>41</v>
      </c>
      <c r="J769" s="28"/>
      <c r="K769" s="28"/>
      <c r="L769" s="28"/>
      <c r="M769" s="15"/>
      <c r="N769" s="255"/>
      <c r="BB769" s="2">
        <f t="shared" si="17"/>
        <v>0</v>
      </c>
      <c r="BD769" s="2">
        <f t="shared" si="18"/>
        <v>0</v>
      </c>
    </row>
    <row r="770" spans="1:57" ht="19.95" customHeight="1">
      <c r="A770" s="254"/>
      <c r="B770" s="269" t="s">
        <v>48</v>
      </c>
      <c r="C770" s="28"/>
      <c r="D770" s="28"/>
      <c r="E770" s="28"/>
      <c r="F770" s="15"/>
      <c r="G770" s="28"/>
      <c r="H770" s="324"/>
      <c r="I770" s="269" t="s">
        <v>595</v>
      </c>
      <c r="J770" s="28"/>
      <c r="K770" s="28"/>
      <c r="L770" s="28"/>
      <c r="M770" s="15"/>
      <c r="N770" s="255"/>
      <c r="BB770" s="2">
        <f>IF(F772=$BP$234,0.1,0)</f>
        <v>0</v>
      </c>
      <c r="BD770" s="2">
        <f>IF(M772=$BP$234,0.1,0)</f>
        <v>0</v>
      </c>
    </row>
    <row r="771" spans="1:57" ht="10.199999999999999" customHeight="1">
      <c r="A771" s="254"/>
      <c r="B771" s="269"/>
      <c r="C771" s="28"/>
      <c r="D771" s="28"/>
      <c r="E771" s="28"/>
      <c r="F771" s="28"/>
      <c r="G771" s="28"/>
      <c r="H771" s="324"/>
      <c r="I771" s="28"/>
      <c r="J771" s="28"/>
      <c r="K771" s="28"/>
      <c r="L771" s="28"/>
      <c r="M771" s="28"/>
      <c r="N771" s="255"/>
    </row>
    <row r="772" spans="1:57" ht="19.95" customHeight="1">
      <c r="A772" s="254"/>
      <c r="B772" s="417" t="str">
        <f>IF(AND(BB772=0,BD772=0),BB776,BB775)</f>
        <v>Political leaders and elites commonly presume you need them for your public-facing needs. They appeal to your "arguments" or your feelings for support, for votes, for political cover. They count on you relying on their generalizations for relief of these social-needs. They avoid your specifics to hold together fragile coalitions. The less your specific needs resolve, the more stuck you are in pain. Do you really need them? Or instead to resolve your needs by any responsible means necessary?</v>
      </c>
      <c r="C772" s="417"/>
      <c r="D772" s="417"/>
      <c r="E772" s="417"/>
      <c r="F772" s="417"/>
      <c r="G772" s="417"/>
      <c r="H772" s="417"/>
      <c r="I772" s="417"/>
      <c r="J772" s="417"/>
      <c r="K772" s="417"/>
      <c r="L772" s="417"/>
      <c r="M772" s="417"/>
      <c r="N772" s="255"/>
      <c r="BB772" s="16">
        <f>SUM(BB760:BB770)</f>
        <v>0</v>
      </c>
      <c r="BD772" s="16">
        <f>SUM(BD760:BD770)</f>
        <v>0</v>
      </c>
    </row>
    <row r="773" spans="1:57" ht="19.95" customHeight="1">
      <c r="A773" s="254"/>
      <c r="B773" s="417"/>
      <c r="C773" s="417"/>
      <c r="D773" s="417"/>
      <c r="E773" s="417"/>
      <c r="F773" s="417"/>
      <c r="G773" s="417"/>
      <c r="H773" s="417"/>
      <c r="I773" s="417"/>
      <c r="J773" s="417"/>
      <c r="K773" s="417"/>
      <c r="L773" s="417"/>
      <c r="M773" s="417"/>
      <c r="N773" s="255"/>
      <c r="BB773" s="46" t="s">
        <v>1228</v>
      </c>
      <c r="BC773" s="2" t="s">
        <v>1227</v>
      </c>
      <c r="BD773" s="2" t="s">
        <v>977</v>
      </c>
      <c r="BE773" s="47" t="s">
        <v>3</v>
      </c>
    </row>
    <row r="774" spans="1:57" ht="19.95" customHeight="1">
      <c r="A774" s="254"/>
      <c r="B774" s="417"/>
      <c r="C774" s="417"/>
      <c r="D774" s="417"/>
      <c r="E774" s="417"/>
      <c r="F774" s="417"/>
      <c r="G774" s="417"/>
      <c r="H774" s="417"/>
      <c r="I774" s="417"/>
      <c r="J774" s="417"/>
      <c r="K774" s="417"/>
      <c r="L774" s="417"/>
      <c r="M774" s="417"/>
      <c r="N774" s="255"/>
    </row>
    <row r="775" spans="1:57" ht="19.95" customHeight="1">
      <c r="A775" s="254"/>
      <c r="B775" s="417"/>
      <c r="C775" s="417"/>
      <c r="D775" s="417"/>
      <c r="E775" s="417"/>
      <c r="F775" s="417"/>
      <c r="G775" s="417"/>
      <c r="H775" s="417"/>
      <c r="I775" s="417"/>
      <c r="J775" s="417"/>
      <c r="K775" s="417"/>
      <c r="L775" s="417"/>
      <c r="M775" s="417"/>
      <c r="N775" s="255"/>
      <c r="BB775" s="2" t="str">
        <f>IF(BB772&lt;BD772,BB773,IF(BB772=BD772,BC773,IF(BB772&gt;BD772,BD773)))</f>
        <v>Popular politics rarely if ever inspires you to equally resolve your self-needs and social-needs. Instead, it easily polarizes you into camps of competing psychosocial priorities. Instead of encouraging wisdom of personal AND social responsibilities, it pits your needs against others. Instead of the high standard of fully resolving each other's needs as an act of noble love, it settles for pragmatically easing the discomfort of each other's unresolved needs. It typically keeps you in pain.</v>
      </c>
    </row>
    <row r="776" spans="1:57" ht="19.95" customHeight="1">
      <c r="A776" s="254"/>
      <c r="B776" s="417"/>
      <c r="C776" s="417"/>
      <c r="D776" s="417"/>
      <c r="E776" s="417"/>
      <c r="F776" s="417"/>
      <c r="G776" s="417"/>
      <c r="H776" s="417"/>
      <c r="I776" s="417"/>
      <c r="J776" s="417"/>
      <c r="K776" s="417"/>
      <c r="L776" s="417"/>
      <c r="M776" s="417"/>
      <c r="N776" s="255"/>
      <c r="BB776" s="2" t="s">
        <v>1226</v>
      </c>
    </row>
    <row r="777" spans="1:57" ht="4.95" customHeight="1">
      <c r="A777" s="256"/>
      <c r="B777" s="257"/>
      <c r="C777" s="257"/>
      <c r="D777" s="257"/>
      <c r="E777" s="257"/>
      <c r="F777" s="257"/>
      <c r="G777" s="257"/>
      <c r="H777" s="325"/>
      <c r="I777" s="257"/>
      <c r="J777" s="257"/>
      <c r="K777" s="257"/>
      <c r="L777" s="257"/>
      <c r="M777" s="257"/>
      <c r="N777" s="258"/>
    </row>
    <row r="778" spans="1:57" ht="30" customHeight="1">
      <c r="A778" s="259" t="s">
        <v>1148</v>
      </c>
      <c r="B778" s="407" t="s">
        <v>1132</v>
      </c>
      <c r="C778" s="407"/>
      <c r="D778" s="407"/>
      <c r="E778" s="407"/>
      <c r="F778" s="407"/>
      <c r="G778" s="407"/>
      <c r="H778" s="407"/>
      <c r="I778" s="407"/>
      <c r="J778" s="407"/>
      <c r="K778" s="407"/>
      <c r="L778" s="407"/>
      <c r="M778" s="260"/>
      <c r="N778" s="261" t="s">
        <v>1149</v>
      </c>
    </row>
    <row r="779" spans="1:57">
      <c r="A779" s="254"/>
      <c r="B779" s="28"/>
      <c r="C779" s="28"/>
      <c r="D779" s="28"/>
      <c r="E779" s="28"/>
      <c r="F779" s="28"/>
      <c r="G779" s="28"/>
      <c r="H779" s="324"/>
      <c r="I779" s="28"/>
      <c r="J779" s="28"/>
      <c r="K779" s="28"/>
      <c r="L779" s="28"/>
      <c r="M779" s="28"/>
      <c r="N779" s="255"/>
    </row>
    <row r="780" spans="1:57">
      <c r="A780" s="254"/>
      <c r="B780" s="28"/>
      <c r="C780" s="28"/>
      <c r="D780" s="28"/>
      <c r="E780" s="28"/>
      <c r="F780" s="28"/>
      <c r="G780" s="28"/>
      <c r="H780" s="324"/>
      <c r="I780" s="28"/>
      <c r="J780" s="28"/>
      <c r="K780" s="28"/>
      <c r="L780" s="28"/>
      <c r="M780" s="28"/>
      <c r="N780" s="255"/>
    </row>
    <row r="781" spans="1:57">
      <c r="A781" s="254"/>
      <c r="B781" s="28"/>
      <c r="C781" s="28"/>
      <c r="D781" s="28"/>
      <c r="E781" s="28"/>
      <c r="F781" s="28"/>
      <c r="G781" s="28"/>
      <c r="H781" s="324"/>
      <c r="I781" s="28"/>
      <c r="J781" s="28"/>
      <c r="K781" s="28"/>
      <c r="L781" s="28"/>
      <c r="M781" s="28"/>
      <c r="N781" s="255"/>
    </row>
    <row r="782" spans="1:57">
      <c r="A782" s="254"/>
      <c r="B782" s="28"/>
      <c r="C782" s="28"/>
      <c r="D782" s="28"/>
      <c r="E782" s="28"/>
      <c r="F782" s="28"/>
      <c r="G782" s="28"/>
      <c r="H782" s="324"/>
      <c r="I782" s="28"/>
      <c r="J782" s="28"/>
      <c r="K782" s="28"/>
      <c r="L782" s="28"/>
      <c r="M782" s="28"/>
      <c r="N782" s="255"/>
    </row>
    <row r="783" spans="1:57">
      <c r="A783" s="254"/>
      <c r="B783" s="28"/>
      <c r="C783" s="28"/>
      <c r="D783" s="28"/>
      <c r="E783" s="28"/>
      <c r="F783" s="28"/>
      <c r="G783" s="28"/>
      <c r="H783" s="324"/>
      <c r="I783" s="28"/>
      <c r="J783" s="28"/>
      <c r="K783" s="28"/>
      <c r="L783" s="28"/>
      <c r="M783" s="28"/>
      <c r="N783" s="255"/>
    </row>
    <row r="784" spans="1:57">
      <c r="A784" s="254"/>
      <c r="B784" s="28"/>
      <c r="C784" s="28"/>
      <c r="D784" s="28"/>
      <c r="E784" s="28"/>
      <c r="F784" s="28"/>
      <c r="G784" s="28"/>
      <c r="H784" s="324"/>
      <c r="I784" s="28"/>
      <c r="J784" s="28"/>
      <c r="K784" s="28"/>
      <c r="L784" s="28"/>
      <c r="M784" s="28"/>
      <c r="N784" s="255"/>
    </row>
    <row r="785" spans="1:14">
      <c r="A785" s="254"/>
      <c r="B785" s="28"/>
      <c r="C785" s="28"/>
      <c r="D785" s="28"/>
      <c r="E785" s="28"/>
      <c r="F785" s="28"/>
      <c r="G785" s="28"/>
      <c r="H785" s="324"/>
      <c r="I785" s="28"/>
      <c r="J785" s="28"/>
      <c r="K785" s="28"/>
      <c r="L785" s="28"/>
      <c r="M785" s="28"/>
      <c r="N785" s="255"/>
    </row>
    <row r="786" spans="1:14">
      <c r="A786" s="254"/>
      <c r="B786" s="28"/>
      <c r="C786" s="28"/>
      <c r="D786" s="28"/>
      <c r="E786" s="28"/>
      <c r="F786" s="28"/>
      <c r="G786" s="28"/>
      <c r="H786" s="324"/>
      <c r="I786" s="28"/>
      <c r="J786" s="28"/>
      <c r="K786" s="28"/>
      <c r="L786" s="28"/>
      <c r="M786" s="28"/>
      <c r="N786" s="255"/>
    </row>
    <row r="787" spans="1:14">
      <c r="A787" s="254"/>
      <c r="B787" s="28"/>
      <c r="C787" s="28"/>
      <c r="D787" s="28"/>
      <c r="E787" s="28"/>
      <c r="F787" s="28"/>
      <c r="G787" s="28"/>
      <c r="H787" s="324"/>
      <c r="I787" s="28"/>
      <c r="J787" s="28"/>
      <c r="K787" s="28"/>
      <c r="L787" s="28"/>
      <c r="M787" s="28"/>
      <c r="N787" s="255"/>
    </row>
    <row r="788" spans="1:14">
      <c r="A788" s="254"/>
      <c r="B788" s="28"/>
      <c r="C788" s="28"/>
      <c r="D788" s="28"/>
      <c r="E788" s="28"/>
      <c r="F788" s="28"/>
      <c r="G788" s="28"/>
      <c r="H788" s="324"/>
      <c r="I788" s="28"/>
      <c r="J788" s="28"/>
      <c r="K788" s="28"/>
      <c r="L788" s="28"/>
      <c r="M788" s="28"/>
      <c r="N788" s="255"/>
    </row>
    <row r="789" spans="1:14">
      <c r="A789" s="254"/>
      <c r="B789" s="28"/>
      <c r="C789" s="28"/>
      <c r="D789" s="28"/>
      <c r="E789" s="28"/>
      <c r="F789" s="28"/>
      <c r="G789" s="28"/>
      <c r="H789" s="324"/>
      <c r="I789" s="28"/>
      <c r="J789" s="28"/>
      <c r="K789" s="28"/>
      <c r="L789" s="28"/>
      <c r="M789" s="28"/>
      <c r="N789" s="255"/>
    </row>
    <row r="790" spans="1:14">
      <c r="A790" s="254"/>
      <c r="B790" s="28"/>
      <c r="C790" s="28"/>
      <c r="D790" s="28"/>
      <c r="E790" s="28"/>
      <c r="F790" s="28"/>
      <c r="G790" s="28"/>
      <c r="H790" s="324"/>
      <c r="I790" s="28"/>
      <c r="J790" s="28"/>
      <c r="K790" s="28"/>
      <c r="L790" s="28"/>
      <c r="M790" s="28"/>
      <c r="N790" s="255"/>
    </row>
    <row r="791" spans="1:14">
      <c r="A791" s="254"/>
      <c r="B791" s="28"/>
      <c r="C791" s="28"/>
      <c r="D791" s="28"/>
      <c r="E791" s="28"/>
      <c r="F791" s="28"/>
      <c r="G791" s="28"/>
      <c r="H791" s="324"/>
      <c r="I791" s="28"/>
      <c r="J791" s="28"/>
      <c r="K791" s="28"/>
      <c r="L791" s="28"/>
      <c r="M791" s="28"/>
      <c r="N791" s="255"/>
    </row>
    <row r="792" spans="1:14">
      <c r="A792" s="254"/>
      <c r="B792" s="28"/>
      <c r="C792" s="28"/>
      <c r="D792" s="28"/>
      <c r="E792" s="28"/>
      <c r="F792" s="28"/>
      <c r="G792" s="28"/>
      <c r="H792" s="324"/>
      <c r="I792" s="28"/>
      <c r="J792" s="28"/>
      <c r="K792" s="28"/>
      <c r="L792" s="28"/>
      <c r="M792" s="28"/>
      <c r="N792" s="255"/>
    </row>
    <row r="793" spans="1:14">
      <c r="A793" s="254"/>
      <c r="B793" s="28"/>
      <c r="C793" s="28"/>
      <c r="D793" s="28"/>
      <c r="E793" s="28"/>
      <c r="F793" s="28"/>
      <c r="G793" s="28"/>
      <c r="H793" s="324"/>
      <c r="I793" s="28"/>
      <c r="J793" s="28"/>
      <c r="K793" s="28"/>
      <c r="L793" s="28"/>
      <c r="M793" s="28"/>
      <c r="N793" s="255"/>
    </row>
    <row r="794" spans="1:14">
      <c r="A794" s="254"/>
      <c r="B794" s="28"/>
      <c r="C794" s="28"/>
      <c r="D794" s="28"/>
      <c r="E794" s="28"/>
      <c r="F794" s="28"/>
      <c r="G794" s="28"/>
      <c r="H794" s="324"/>
      <c r="I794" s="28"/>
      <c r="J794" s="28"/>
      <c r="K794" s="28"/>
      <c r="L794" s="28"/>
      <c r="M794" s="28"/>
      <c r="N794" s="255"/>
    </row>
    <row r="795" spans="1:14">
      <c r="A795" s="254"/>
      <c r="B795" s="28"/>
      <c r="C795" s="28"/>
      <c r="D795" s="28"/>
      <c r="E795" s="28"/>
      <c r="F795" s="28"/>
      <c r="G795" s="28"/>
      <c r="H795" s="324"/>
      <c r="I795" s="28"/>
      <c r="J795" s="28"/>
      <c r="K795" s="28"/>
      <c r="L795" s="28"/>
      <c r="M795" s="28"/>
      <c r="N795" s="255"/>
    </row>
    <row r="796" spans="1:14">
      <c r="A796" s="254"/>
      <c r="B796" s="28"/>
      <c r="C796" s="28"/>
      <c r="D796" s="28"/>
      <c r="E796" s="28"/>
      <c r="F796" s="28"/>
      <c r="G796" s="28"/>
      <c r="H796" s="324"/>
      <c r="I796" s="28"/>
      <c r="J796" s="28"/>
      <c r="K796" s="28"/>
      <c r="L796" s="28"/>
      <c r="M796" s="28"/>
      <c r="N796" s="255"/>
    </row>
    <row r="797" spans="1:14">
      <c r="A797" s="254"/>
      <c r="B797" s="28"/>
      <c r="C797" s="28"/>
      <c r="D797" s="28"/>
      <c r="E797" s="28"/>
      <c r="F797" s="28"/>
      <c r="G797" s="28"/>
      <c r="H797" s="324"/>
      <c r="I797" s="28"/>
      <c r="J797" s="28"/>
      <c r="K797" s="28"/>
      <c r="L797" s="28"/>
      <c r="M797" s="28"/>
      <c r="N797" s="255"/>
    </row>
    <row r="798" spans="1:14">
      <c r="A798" s="254"/>
      <c r="B798" s="28"/>
      <c r="C798" s="28"/>
      <c r="D798" s="28"/>
      <c r="E798" s="28"/>
      <c r="F798" s="28"/>
      <c r="G798" s="28"/>
      <c r="H798" s="324"/>
      <c r="I798" s="28"/>
      <c r="J798" s="28"/>
      <c r="K798" s="28"/>
      <c r="L798" s="28"/>
      <c r="M798" s="28"/>
      <c r="N798" s="255"/>
    </row>
    <row r="799" spans="1:14">
      <c r="A799" s="254"/>
      <c r="B799" s="28"/>
      <c r="C799" s="28"/>
      <c r="D799" s="28"/>
      <c r="E799" s="28"/>
      <c r="F799" s="28"/>
      <c r="G799" s="28"/>
      <c r="H799" s="324"/>
      <c r="I799" s="28"/>
      <c r="J799" s="28"/>
      <c r="K799" s="28"/>
      <c r="L799" s="28"/>
      <c r="M799" s="28"/>
      <c r="N799" s="255"/>
    </row>
    <row r="800" spans="1:14">
      <c r="A800" s="254"/>
      <c r="B800" s="28"/>
      <c r="C800" s="28"/>
      <c r="D800" s="28"/>
      <c r="E800" s="28"/>
      <c r="F800" s="28"/>
      <c r="G800" s="28"/>
      <c r="H800" s="324"/>
      <c r="I800" s="28"/>
      <c r="J800" s="28"/>
      <c r="K800" s="28"/>
      <c r="L800" s="28"/>
      <c r="M800" s="28"/>
      <c r="N800" s="255"/>
    </row>
    <row r="801" spans="1:14">
      <c r="A801" s="254"/>
      <c r="B801" s="28"/>
      <c r="C801" s="28"/>
      <c r="D801" s="28"/>
      <c r="E801" s="28"/>
      <c r="F801" s="28"/>
      <c r="G801" s="28"/>
      <c r="H801" s="324"/>
      <c r="I801" s="28"/>
      <c r="J801" s="28"/>
      <c r="K801" s="28"/>
      <c r="L801" s="28"/>
      <c r="M801" s="28"/>
      <c r="N801" s="255"/>
    </row>
    <row r="802" spans="1:14">
      <c r="A802" s="254"/>
      <c r="B802" s="28"/>
      <c r="C802" s="28"/>
      <c r="D802" s="28"/>
      <c r="E802" s="28"/>
      <c r="F802" s="28"/>
      <c r="G802" s="28"/>
      <c r="H802" s="324"/>
      <c r="I802" s="28"/>
      <c r="J802" s="28"/>
      <c r="K802" s="28"/>
      <c r="L802" s="28"/>
      <c r="M802" s="28"/>
      <c r="N802" s="255"/>
    </row>
    <row r="803" spans="1:14">
      <c r="A803" s="254"/>
      <c r="B803" s="28"/>
      <c r="C803" s="28"/>
      <c r="D803" s="28"/>
      <c r="E803" s="28"/>
      <c r="F803" s="28"/>
      <c r="G803" s="28"/>
      <c r="H803" s="324"/>
      <c r="I803" s="28"/>
      <c r="J803" s="28"/>
      <c r="K803" s="28"/>
      <c r="L803" s="28"/>
      <c r="M803" s="28"/>
      <c r="N803" s="255"/>
    </row>
    <row r="804" spans="1:14">
      <c r="A804" s="254"/>
      <c r="B804" s="28"/>
      <c r="C804" s="28"/>
      <c r="D804" s="28"/>
      <c r="E804" s="28"/>
      <c r="F804" s="28"/>
      <c r="G804" s="28"/>
      <c r="H804" s="324"/>
      <c r="I804" s="28"/>
      <c r="J804" s="28"/>
      <c r="K804" s="28"/>
      <c r="L804" s="28"/>
      <c r="M804" s="28"/>
      <c r="N804" s="255"/>
    </row>
    <row r="805" spans="1:14">
      <c r="A805" s="254"/>
      <c r="B805" s="28"/>
      <c r="C805" s="28"/>
      <c r="D805" s="28"/>
      <c r="E805" s="28"/>
      <c r="F805" s="28"/>
      <c r="G805" s="28"/>
      <c r="H805" s="324"/>
      <c r="I805" s="28"/>
      <c r="J805" s="28"/>
      <c r="K805" s="28"/>
      <c r="L805" s="28"/>
      <c r="M805" s="28"/>
      <c r="N805" s="255"/>
    </row>
    <row r="806" spans="1:14">
      <c r="A806" s="254"/>
      <c r="B806" s="28"/>
      <c r="C806" s="28"/>
      <c r="D806" s="28"/>
      <c r="E806" s="28"/>
      <c r="F806" s="28"/>
      <c r="G806" s="28"/>
      <c r="H806" s="324"/>
      <c r="I806" s="28"/>
      <c r="J806" s="28"/>
      <c r="K806" s="28"/>
      <c r="L806" s="28"/>
      <c r="M806" s="28"/>
      <c r="N806" s="255"/>
    </row>
    <row r="807" spans="1:14">
      <c r="A807" s="254"/>
      <c r="B807" s="28"/>
      <c r="C807" s="28"/>
      <c r="D807" s="28"/>
      <c r="E807" s="28"/>
      <c r="F807" s="28"/>
      <c r="G807" s="28"/>
      <c r="H807" s="324"/>
      <c r="I807" s="28"/>
      <c r="J807" s="28"/>
      <c r="K807" s="28"/>
      <c r="L807" s="28"/>
      <c r="M807" s="28"/>
      <c r="N807" s="255"/>
    </row>
    <row r="808" spans="1:14">
      <c r="A808" s="254"/>
      <c r="B808" s="28"/>
      <c r="C808" s="28"/>
      <c r="D808" s="28"/>
      <c r="E808" s="28"/>
      <c r="F808" s="28"/>
      <c r="G808" s="28"/>
      <c r="H808" s="324"/>
      <c r="I808" s="28"/>
      <c r="J808" s="28"/>
      <c r="K808" s="28"/>
      <c r="L808" s="28"/>
      <c r="M808" s="28"/>
      <c r="N808" s="255"/>
    </row>
    <row r="809" spans="1:14">
      <c r="A809" s="254"/>
      <c r="B809" s="28"/>
      <c r="C809" s="28"/>
      <c r="D809" s="28"/>
      <c r="E809" s="28"/>
      <c r="F809" s="28"/>
      <c r="G809" s="28"/>
      <c r="H809" s="324"/>
      <c r="I809" s="28"/>
      <c r="J809" s="28"/>
      <c r="K809" s="28"/>
      <c r="L809" s="28"/>
      <c r="M809" s="28"/>
      <c r="N809" s="255"/>
    </row>
    <row r="810" spans="1:14" ht="13.95" customHeight="1" thickBot="1">
      <c r="A810" s="254"/>
      <c r="B810" s="28"/>
      <c r="C810" s="28"/>
      <c r="D810" s="28"/>
      <c r="E810" s="28"/>
      <c r="F810" s="28"/>
      <c r="G810" s="28"/>
      <c r="H810" s="324"/>
      <c r="I810" s="28"/>
      <c r="J810" s="28"/>
      <c r="K810" s="28"/>
      <c r="L810" s="28"/>
      <c r="M810" s="28"/>
      <c r="N810" s="255"/>
    </row>
    <row r="811" spans="1:14" ht="13.95" customHeight="1" thickTop="1">
      <c r="A811" s="254"/>
      <c r="B811" s="422" t="s">
        <v>975</v>
      </c>
      <c r="C811" s="423"/>
      <c r="D811" s="423"/>
      <c r="E811" s="423"/>
      <c r="F811" s="423"/>
      <c r="G811" s="423"/>
      <c r="H811" s="423"/>
      <c r="I811" s="423"/>
      <c r="J811" s="423"/>
      <c r="K811" s="423"/>
      <c r="L811" s="423"/>
      <c r="M811" s="424"/>
      <c r="N811" s="255"/>
    </row>
    <row r="812" spans="1:14" ht="13.95" customHeight="1">
      <c r="A812" s="254"/>
      <c r="B812" s="425"/>
      <c r="C812" s="426"/>
      <c r="D812" s="426"/>
      <c r="E812" s="426"/>
      <c r="F812" s="426"/>
      <c r="G812" s="426"/>
      <c r="H812" s="426"/>
      <c r="I812" s="426"/>
      <c r="J812" s="426"/>
      <c r="K812" s="426"/>
      <c r="L812" s="426"/>
      <c r="M812" s="427"/>
      <c r="N812" s="255"/>
    </row>
    <row r="813" spans="1:14" ht="13.95" customHeight="1" thickBot="1">
      <c r="A813" s="254"/>
      <c r="B813" s="428"/>
      <c r="C813" s="429"/>
      <c r="D813" s="429"/>
      <c r="E813" s="429"/>
      <c r="F813" s="429"/>
      <c r="G813" s="429"/>
      <c r="H813" s="429"/>
      <c r="I813" s="429"/>
      <c r="J813" s="429"/>
      <c r="K813" s="429"/>
      <c r="L813" s="429"/>
      <c r="M813" s="430"/>
      <c r="N813" s="255"/>
    </row>
    <row r="814" spans="1:14" ht="13.95" customHeight="1" thickTop="1">
      <c r="A814" s="254"/>
      <c r="B814" s="267"/>
      <c r="C814" s="267"/>
      <c r="D814" s="267"/>
      <c r="E814" s="267"/>
      <c r="F814" s="267"/>
      <c r="G814" s="267"/>
      <c r="H814" s="337"/>
      <c r="I814" s="267"/>
      <c r="J814" s="267"/>
      <c r="K814" s="267"/>
      <c r="L814" s="267"/>
      <c r="M814" s="267"/>
      <c r="N814" s="255"/>
    </row>
    <row r="815" spans="1:14" ht="13.95" customHeight="1">
      <c r="A815" s="254"/>
      <c r="B815" s="418" t="s">
        <v>974</v>
      </c>
      <c r="C815" s="419"/>
      <c r="D815" s="419"/>
      <c r="E815" s="419"/>
      <c r="F815" s="419"/>
      <c r="G815" s="28"/>
      <c r="H815" s="324"/>
      <c r="I815" s="420" t="s">
        <v>973</v>
      </c>
      <c r="J815" s="420"/>
      <c r="K815" s="420"/>
      <c r="L815" s="420"/>
      <c r="M815" s="420"/>
      <c r="N815" s="255"/>
    </row>
    <row r="816" spans="1:14">
      <c r="A816" s="254"/>
      <c r="B816" s="419"/>
      <c r="C816" s="419"/>
      <c r="D816" s="419"/>
      <c r="E816" s="419"/>
      <c r="F816" s="419"/>
      <c r="G816" s="28"/>
      <c r="H816" s="324"/>
      <c r="I816" s="420"/>
      <c r="J816" s="420"/>
      <c r="K816" s="420"/>
      <c r="L816" s="420"/>
      <c r="M816" s="420"/>
      <c r="N816" s="255"/>
    </row>
    <row r="817" spans="1:74">
      <c r="A817" s="254"/>
      <c r="B817" s="419"/>
      <c r="C817" s="419"/>
      <c r="D817" s="419"/>
      <c r="E817" s="419"/>
      <c r="F817" s="419"/>
      <c r="G817" s="421" t="s">
        <v>635</v>
      </c>
      <c r="H817" s="421"/>
      <c r="I817" s="420"/>
      <c r="J817" s="420"/>
      <c r="K817" s="420"/>
      <c r="L817" s="420"/>
      <c r="M817" s="420"/>
      <c r="N817" s="255"/>
    </row>
    <row r="818" spans="1:74">
      <c r="A818" s="254"/>
      <c r="B818" s="419"/>
      <c r="C818" s="419"/>
      <c r="D818" s="419"/>
      <c r="E818" s="419"/>
      <c r="F818" s="419"/>
      <c r="G818" s="421"/>
      <c r="H818" s="421"/>
      <c r="I818" s="420"/>
      <c r="J818" s="420"/>
      <c r="K818" s="420"/>
      <c r="L818" s="420"/>
      <c r="M818" s="420"/>
      <c r="N818" s="255"/>
    </row>
    <row r="819" spans="1:74">
      <c r="A819" s="254"/>
      <c r="B819" s="419"/>
      <c r="C819" s="419"/>
      <c r="D819" s="419"/>
      <c r="E819" s="419"/>
      <c r="F819" s="419"/>
      <c r="G819" s="421"/>
      <c r="H819" s="421"/>
      <c r="I819" s="420"/>
      <c r="J819" s="420"/>
      <c r="K819" s="420"/>
      <c r="L819" s="420"/>
      <c r="M819" s="420"/>
      <c r="N819" s="255"/>
    </row>
    <row r="820" spans="1:74">
      <c r="A820" s="254"/>
      <c r="B820" s="28"/>
      <c r="C820" s="28"/>
      <c r="D820" s="28"/>
      <c r="E820" s="28"/>
      <c r="F820" s="28"/>
      <c r="G820" s="28"/>
      <c r="H820" s="324"/>
      <c r="I820" s="28"/>
      <c r="J820" s="28"/>
      <c r="K820" s="28"/>
      <c r="L820" s="28"/>
      <c r="M820" s="28"/>
      <c r="N820" s="255"/>
    </row>
    <row r="821" spans="1:74">
      <c r="A821" s="254"/>
      <c r="B821" s="28"/>
      <c r="C821" s="28"/>
      <c r="D821" s="28"/>
      <c r="E821" s="28"/>
      <c r="F821" s="28"/>
      <c r="G821" s="28"/>
      <c r="H821" s="324"/>
      <c r="I821" s="28"/>
      <c r="J821" s="28"/>
      <c r="K821" s="28"/>
      <c r="L821" s="28"/>
      <c r="M821" s="28"/>
      <c r="N821" s="255"/>
    </row>
    <row r="822" spans="1:74">
      <c r="A822" s="254"/>
      <c r="B822" s="28"/>
      <c r="C822" s="28"/>
      <c r="D822" s="28"/>
      <c r="E822" s="28"/>
      <c r="F822" s="28"/>
      <c r="G822" s="28"/>
      <c r="H822" s="324"/>
      <c r="I822" s="28"/>
      <c r="J822" s="28"/>
      <c r="K822" s="28"/>
      <c r="L822" s="28"/>
      <c r="M822" s="28"/>
      <c r="N822" s="255"/>
    </row>
    <row r="823" spans="1:74">
      <c r="A823" s="254"/>
      <c r="B823" s="28"/>
      <c r="C823" s="28"/>
      <c r="D823" s="28"/>
      <c r="E823" s="28"/>
      <c r="F823" s="28"/>
      <c r="G823" s="28"/>
      <c r="H823" s="324"/>
      <c r="I823" s="28"/>
      <c r="J823" s="28"/>
      <c r="K823" s="28"/>
      <c r="L823" s="28"/>
      <c r="M823" s="28"/>
      <c r="N823" s="255"/>
    </row>
    <row r="824" spans="1:74">
      <c r="A824" s="256"/>
      <c r="B824" s="257"/>
      <c r="C824" s="257"/>
      <c r="D824" s="257"/>
      <c r="E824" s="257"/>
      <c r="F824" s="257"/>
      <c r="G824" s="257"/>
      <c r="H824" s="325"/>
      <c r="I824" s="257"/>
      <c r="J824" s="257"/>
      <c r="K824" s="257"/>
      <c r="L824" s="257"/>
      <c r="M824" s="257"/>
      <c r="N824" s="258"/>
    </row>
    <row r="825" spans="1:74" ht="30" customHeight="1">
      <c r="A825" s="266" t="s">
        <v>1148</v>
      </c>
      <c r="B825" s="407" t="s">
        <v>459</v>
      </c>
      <c r="C825" s="407"/>
      <c r="D825" s="407"/>
      <c r="E825" s="407"/>
      <c r="F825" s="407"/>
      <c r="G825" s="407"/>
      <c r="H825" s="407"/>
      <c r="I825" s="407"/>
      <c r="J825" s="407"/>
      <c r="K825" s="407"/>
      <c r="L825" s="407"/>
      <c r="M825" s="181"/>
      <c r="N825" s="183" t="s">
        <v>1149</v>
      </c>
    </row>
    <row r="826" spans="1:74">
      <c r="A826" s="246"/>
      <c r="B826" s="112"/>
      <c r="C826" s="112"/>
      <c r="D826" s="112"/>
      <c r="E826" s="112"/>
      <c r="F826" s="112"/>
      <c r="G826" s="112"/>
      <c r="H826" s="338"/>
      <c r="I826" s="112"/>
      <c r="J826" s="112"/>
      <c r="K826" s="112"/>
      <c r="L826" s="112"/>
      <c r="M826" s="112"/>
      <c r="N826" s="247"/>
      <c r="BT826" s="2" t="str">
        <f t="shared" ref="BT826" si="19">CONCATENATE(BW826,BX826)</f>
        <v/>
      </c>
      <c r="BV826" s="47" t="s">
        <v>3</v>
      </c>
    </row>
    <row r="827" spans="1:74">
      <c r="A827" s="246"/>
      <c r="B827" s="112"/>
      <c r="C827" s="112"/>
      <c r="D827" s="112"/>
      <c r="E827" s="112"/>
      <c r="F827" s="112"/>
      <c r="G827" s="112"/>
      <c r="H827" s="338"/>
      <c r="I827" s="112"/>
      <c r="J827" s="112"/>
      <c r="K827" s="112"/>
      <c r="L827" s="112"/>
      <c r="M827" s="112"/>
      <c r="N827" s="247"/>
    </row>
    <row r="828" spans="1:74">
      <c r="A828" s="246"/>
      <c r="B828" s="112"/>
      <c r="C828" s="112"/>
      <c r="D828" s="112"/>
      <c r="E828" s="112"/>
      <c r="F828" s="112"/>
      <c r="G828" s="112"/>
      <c r="H828" s="338"/>
      <c r="I828" s="112"/>
      <c r="J828" s="112"/>
      <c r="K828" s="112"/>
      <c r="L828" s="112"/>
      <c r="M828" s="112"/>
      <c r="N828" s="247"/>
    </row>
    <row r="829" spans="1:74">
      <c r="A829" s="246"/>
      <c r="B829" s="112"/>
      <c r="C829" s="112"/>
      <c r="D829" s="112"/>
      <c r="E829" s="112"/>
      <c r="F829" s="112"/>
      <c r="G829" s="112"/>
      <c r="H829" s="338"/>
      <c r="I829" s="112"/>
      <c r="J829" s="112"/>
      <c r="K829" s="112"/>
      <c r="L829" s="112"/>
      <c r="M829" s="112"/>
      <c r="N829" s="247"/>
      <c r="BT829" s="2" t="str">
        <f t="shared" ref="BT829" si="20">CONCATENATE(BW829,BX829)</f>
        <v/>
      </c>
      <c r="BV829" s="47" t="s">
        <v>3</v>
      </c>
    </row>
    <row r="830" spans="1:74">
      <c r="A830" s="246"/>
      <c r="B830" s="112"/>
      <c r="C830" s="112"/>
      <c r="D830" s="112"/>
      <c r="E830" s="112"/>
      <c r="F830" s="112"/>
      <c r="G830" s="112"/>
      <c r="H830" s="338"/>
      <c r="I830" s="112"/>
      <c r="J830" s="112"/>
      <c r="K830" s="112"/>
      <c r="L830" s="112"/>
      <c r="M830" s="112"/>
      <c r="N830" s="247"/>
    </row>
    <row r="831" spans="1:74">
      <c r="A831" s="246"/>
      <c r="B831" s="112"/>
      <c r="C831" s="112"/>
      <c r="D831" s="112"/>
      <c r="E831" s="112"/>
      <c r="F831" s="112"/>
      <c r="G831" s="112"/>
      <c r="H831" s="338"/>
      <c r="I831" s="112"/>
      <c r="J831" s="112"/>
      <c r="K831" s="112"/>
      <c r="L831" s="112"/>
      <c r="M831" s="112"/>
      <c r="N831" s="247"/>
    </row>
    <row r="832" spans="1:74">
      <c r="A832" s="246"/>
      <c r="B832" s="112"/>
      <c r="C832" s="112"/>
      <c r="D832" s="112"/>
      <c r="E832" s="112"/>
      <c r="F832" s="112"/>
      <c r="G832" s="112"/>
      <c r="H832" s="338"/>
      <c r="I832" s="112"/>
      <c r="J832" s="112"/>
      <c r="K832" s="112"/>
      <c r="L832" s="112"/>
      <c r="M832" s="112"/>
      <c r="N832" s="247"/>
      <c r="BV832" s="47" t="s">
        <v>3</v>
      </c>
    </row>
    <row r="833" spans="1:74">
      <c r="A833" s="246"/>
      <c r="B833" s="112"/>
      <c r="C833" s="112"/>
      <c r="D833" s="112"/>
      <c r="E833" s="112"/>
      <c r="F833" s="112"/>
      <c r="G833" s="112"/>
      <c r="H833" s="338"/>
      <c r="I833" s="112"/>
      <c r="J833" s="112"/>
      <c r="K833" s="112"/>
      <c r="L833" s="112"/>
      <c r="M833" s="112"/>
      <c r="N833" s="247"/>
    </row>
    <row r="834" spans="1:74">
      <c r="A834" s="246"/>
      <c r="B834" s="112"/>
      <c r="C834" s="112"/>
      <c r="D834" s="112"/>
      <c r="E834" s="112"/>
      <c r="F834" s="112"/>
      <c r="G834" s="112"/>
      <c r="H834" s="338"/>
      <c r="I834" s="112"/>
      <c r="J834" s="112"/>
      <c r="K834" s="112"/>
      <c r="L834" s="112"/>
      <c r="M834" s="112"/>
      <c r="N834" s="247"/>
    </row>
    <row r="835" spans="1:74">
      <c r="A835" s="243"/>
      <c r="B835" s="245"/>
      <c r="C835" s="245"/>
      <c r="D835" s="245"/>
      <c r="E835" s="245"/>
      <c r="F835" s="245"/>
      <c r="G835" s="245"/>
      <c r="H835" s="339"/>
      <c r="I835" s="245"/>
      <c r="J835" s="245"/>
      <c r="K835" s="245"/>
      <c r="L835" s="245"/>
      <c r="M835" s="245"/>
      <c r="N835" s="244"/>
    </row>
    <row r="836" spans="1:74">
      <c r="A836" s="243"/>
      <c r="B836" s="245"/>
      <c r="C836" s="245"/>
      <c r="D836" s="245"/>
      <c r="E836" s="245"/>
      <c r="F836" s="245"/>
      <c r="G836" s="245"/>
      <c r="H836" s="339"/>
      <c r="I836" s="245"/>
      <c r="J836" s="245"/>
      <c r="K836" s="245"/>
      <c r="L836" s="245"/>
      <c r="M836" s="245"/>
      <c r="N836" s="244"/>
      <c r="BV836" s="47" t="s">
        <v>3</v>
      </c>
    </row>
    <row r="837" spans="1:74">
      <c r="A837" s="243"/>
      <c r="B837" s="245"/>
      <c r="C837" s="245"/>
      <c r="D837" s="245"/>
      <c r="E837" s="245"/>
      <c r="F837" s="245"/>
      <c r="G837" s="245"/>
      <c r="H837" s="339"/>
      <c r="I837" s="245"/>
      <c r="J837" s="245"/>
      <c r="K837" s="245"/>
      <c r="L837" s="245"/>
      <c r="M837" s="245"/>
      <c r="N837" s="244"/>
    </row>
    <row r="838" spans="1:74">
      <c r="A838" s="243"/>
      <c r="B838" s="245"/>
      <c r="C838" s="245"/>
      <c r="D838" s="245"/>
      <c r="E838" s="245"/>
      <c r="F838" s="245"/>
      <c r="G838" s="245"/>
      <c r="H838" s="339"/>
      <c r="I838" s="245"/>
      <c r="J838" s="245"/>
      <c r="K838" s="245"/>
      <c r="L838" s="245"/>
      <c r="M838" s="245"/>
      <c r="N838" s="244"/>
    </row>
    <row r="839" spans="1:74">
      <c r="A839" s="243"/>
      <c r="B839" s="245"/>
      <c r="C839" s="245"/>
      <c r="D839" s="245"/>
      <c r="E839" s="245"/>
      <c r="F839" s="245"/>
      <c r="G839" s="245"/>
      <c r="H839" s="339"/>
      <c r="I839" s="245"/>
      <c r="J839" s="245"/>
      <c r="K839" s="245"/>
      <c r="L839" s="245"/>
      <c r="M839" s="245"/>
      <c r="N839" s="244"/>
      <c r="BV839" s="47" t="s">
        <v>3</v>
      </c>
    </row>
    <row r="840" spans="1:74">
      <c r="A840" s="243"/>
      <c r="B840" s="245"/>
      <c r="C840" s="245"/>
      <c r="D840" s="245"/>
      <c r="E840" s="245"/>
      <c r="F840" s="245"/>
      <c r="G840" s="245"/>
      <c r="H840" s="339"/>
      <c r="I840" s="245"/>
      <c r="J840" s="245"/>
      <c r="K840" s="245"/>
      <c r="L840" s="245"/>
      <c r="M840" s="245"/>
      <c r="N840" s="244"/>
    </row>
    <row r="841" spans="1:74">
      <c r="A841" s="243"/>
      <c r="B841" s="245"/>
      <c r="C841" s="245"/>
      <c r="D841" s="245"/>
      <c r="E841" s="245"/>
      <c r="F841" s="245"/>
      <c r="G841" s="245"/>
      <c r="H841" s="339"/>
      <c r="I841" s="245"/>
      <c r="J841" s="245"/>
      <c r="K841" s="245"/>
      <c r="L841" s="245"/>
      <c r="M841" s="245"/>
      <c r="N841" s="244"/>
    </row>
    <row r="842" spans="1:74">
      <c r="A842" s="243"/>
      <c r="B842" s="245"/>
      <c r="C842" s="245"/>
      <c r="D842" s="245"/>
      <c r="E842" s="245"/>
      <c r="F842" s="245"/>
      <c r="G842" s="245"/>
      <c r="H842" s="339"/>
      <c r="I842" s="245"/>
      <c r="J842" s="245"/>
      <c r="K842" s="245"/>
      <c r="L842" s="245"/>
      <c r="M842" s="245"/>
      <c r="N842" s="244"/>
      <c r="BV842" s="47" t="s">
        <v>3</v>
      </c>
    </row>
    <row r="843" spans="1:74">
      <c r="A843" s="243"/>
      <c r="B843" s="245"/>
      <c r="C843" s="245"/>
      <c r="D843" s="245"/>
      <c r="E843" s="245"/>
      <c r="F843" s="245"/>
      <c r="G843" s="245"/>
      <c r="H843" s="339"/>
      <c r="I843" s="245"/>
      <c r="J843" s="245"/>
      <c r="K843" s="245"/>
      <c r="L843" s="245"/>
      <c r="M843" s="245"/>
      <c r="N843" s="244"/>
    </row>
    <row r="844" spans="1:74">
      <c r="A844" s="254"/>
      <c r="B844" s="28"/>
      <c r="C844" s="28"/>
      <c r="D844" s="28"/>
      <c r="E844" s="28"/>
      <c r="F844" s="28"/>
      <c r="G844" s="28"/>
      <c r="H844" s="324"/>
      <c r="I844" s="28"/>
      <c r="J844" s="28"/>
      <c r="K844" s="28"/>
      <c r="L844" s="28"/>
      <c r="M844" s="28"/>
      <c r="N844" s="255"/>
    </row>
    <row r="845" spans="1:74">
      <c r="A845" s="254"/>
      <c r="B845" s="28"/>
      <c r="C845" s="28"/>
      <c r="D845" s="28"/>
      <c r="E845" s="28"/>
      <c r="F845" s="28"/>
      <c r="G845" s="28"/>
      <c r="H845" s="324"/>
      <c r="I845" s="28"/>
      <c r="J845" s="28"/>
      <c r="K845" s="28"/>
      <c r="L845" s="28"/>
      <c r="M845" s="28"/>
      <c r="N845" s="255"/>
      <c r="BV845" s="47" t="s">
        <v>3</v>
      </c>
    </row>
    <row r="846" spans="1:74">
      <c r="A846" s="254"/>
      <c r="B846" s="28"/>
      <c r="C846" s="28"/>
      <c r="D846" s="28"/>
      <c r="E846" s="28"/>
      <c r="F846" s="28"/>
      <c r="G846" s="28"/>
      <c r="H846" s="324"/>
      <c r="I846" s="28"/>
      <c r="J846" s="28"/>
      <c r="K846" s="28"/>
      <c r="L846" s="28"/>
      <c r="M846" s="28"/>
      <c r="N846" s="255"/>
    </row>
    <row r="847" spans="1:74">
      <c r="A847" s="254"/>
      <c r="B847" s="28"/>
      <c r="C847" s="28"/>
      <c r="D847" s="28"/>
      <c r="E847" s="28"/>
      <c r="F847" s="28"/>
      <c r="G847" s="28"/>
      <c r="H847" s="324"/>
      <c r="I847" s="28"/>
      <c r="J847" s="28"/>
      <c r="K847" s="28"/>
      <c r="L847" s="28"/>
      <c r="M847" s="28"/>
      <c r="N847" s="255"/>
    </row>
    <row r="848" spans="1:74">
      <c r="A848" s="254"/>
      <c r="B848" s="28"/>
      <c r="C848" s="28"/>
      <c r="D848" s="28"/>
      <c r="E848" s="28"/>
      <c r="F848" s="28"/>
      <c r="G848" s="28"/>
      <c r="H848" s="324"/>
      <c r="I848" s="28"/>
      <c r="J848" s="28"/>
      <c r="K848" s="28"/>
      <c r="L848" s="28"/>
      <c r="M848" s="28"/>
      <c r="N848" s="255"/>
    </row>
    <row r="849" spans="1:14">
      <c r="A849" s="246"/>
      <c r="B849" s="112"/>
      <c r="C849" s="112"/>
      <c r="D849" s="112"/>
      <c r="E849" s="112"/>
      <c r="F849" s="112"/>
      <c r="G849" s="112"/>
      <c r="H849" s="338"/>
      <c r="I849" s="112"/>
      <c r="J849" s="112"/>
      <c r="K849" s="112"/>
      <c r="L849" s="112"/>
      <c r="M849" s="112"/>
      <c r="N849" s="247"/>
    </row>
    <row r="850" spans="1:14">
      <c r="A850" s="246"/>
      <c r="B850" s="112"/>
      <c r="C850" s="112"/>
      <c r="D850" s="112"/>
      <c r="E850" s="112"/>
      <c r="F850" s="112"/>
      <c r="G850" s="112"/>
      <c r="H850" s="338"/>
      <c r="I850" s="112"/>
      <c r="J850" s="112"/>
      <c r="K850" s="112"/>
      <c r="L850" s="112"/>
      <c r="M850" s="112"/>
      <c r="N850" s="247"/>
    </row>
    <row r="851" spans="1:14">
      <c r="A851" s="246"/>
      <c r="B851" s="112"/>
      <c r="C851" s="112"/>
      <c r="D851" s="112"/>
      <c r="E851" s="112"/>
      <c r="F851" s="112"/>
      <c r="G851" s="112"/>
      <c r="H851" s="338"/>
      <c r="I851" s="112"/>
      <c r="J851" s="112"/>
      <c r="K851" s="112"/>
      <c r="L851" s="112"/>
      <c r="M851" s="112"/>
      <c r="N851" s="247"/>
    </row>
    <row r="852" spans="1:14">
      <c r="A852" s="246"/>
      <c r="B852" s="112"/>
      <c r="C852" s="112"/>
      <c r="D852" s="112"/>
      <c r="E852" s="112"/>
      <c r="F852" s="112"/>
      <c r="G852" s="112"/>
      <c r="H852" s="338"/>
      <c r="I852" s="112"/>
      <c r="J852" s="112"/>
      <c r="K852" s="112"/>
      <c r="L852" s="112"/>
      <c r="M852" s="112"/>
      <c r="N852" s="247"/>
    </row>
    <row r="853" spans="1:14">
      <c r="A853" s="246"/>
      <c r="B853" s="112"/>
      <c r="C853" s="112"/>
      <c r="D853" s="112"/>
      <c r="E853" s="112"/>
      <c r="F853" s="112"/>
      <c r="G853" s="112"/>
      <c r="H853" s="338"/>
      <c r="I853" s="112"/>
      <c r="J853" s="112"/>
      <c r="K853" s="112"/>
      <c r="L853" s="112"/>
      <c r="M853" s="112"/>
      <c r="N853" s="247"/>
    </row>
    <row r="854" spans="1:14">
      <c r="A854" s="246"/>
      <c r="B854" s="112"/>
      <c r="C854" s="112"/>
      <c r="D854" s="112"/>
      <c r="E854" s="112"/>
      <c r="F854" s="112"/>
      <c r="G854" s="112"/>
      <c r="H854" s="338"/>
      <c r="I854" s="112"/>
      <c r="J854" s="112"/>
      <c r="K854" s="112"/>
      <c r="L854" s="112"/>
      <c r="M854" s="112"/>
      <c r="N854" s="247"/>
    </row>
    <row r="855" spans="1:14">
      <c r="A855" s="246"/>
      <c r="B855" s="112"/>
      <c r="C855" s="112"/>
      <c r="D855" s="112"/>
      <c r="E855" s="112"/>
      <c r="F855" s="112"/>
      <c r="G855" s="112"/>
      <c r="H855" s="338"/>
      <c r="I855" s="112"/>
      <c r="J855" s="112"/>
      <c r="K855" s="112"/>
      <c r="L855" s="112"/>
      <c r="M855" s="112"/>
      <c r="N855" s="247"/>
    </row>
    <row r="856" spans="1:14">
      <c r="A856" s="246"/>
      <c r="B856" s="112"/>
      <c r="C856" s="112"/>
      <c r="D856" s="112"/>
      <c r="E856" s="112"/>
      <c r="F856" s="112"/>
      <c r="G856" s="112"/>
      <c r="H856" s="338"/>
      <c r="I856" s="112"/>
      <c r="J856" s="112"/>
      <c r="K856" s="112"/>
      <c r="L856" s="112"/>
      <c r="M856" s="112"/>
      <c r="N856" s="247"/>
    </row>
    <row r="857" spans="1:14">
      <c r="A857" s="246"/>
      <c r="B857" s="112"/>
      <c r="C857" s="112"/>
      <c r="D857" s="112"/>
      <c r="E857" s="112"/>
      <c r="F857" s="112"/>
      <c r="G857" s="112"/>
      <c r="H857" s="338"/>
      <c r="I857" s="112"/>
      <c r="J857" s="112"/>
      <c r="K857" s="112"/>
      <c r="L857" s="112"/>
      <c r="M857" s="112"/>
      <c r="N857" s="247"/>
    </row>
    <row r="858" spans="1:14">
      <c r="A858" s="246"/>
      <c r="B858" s="112"/>
      <c r="C858" s="112"/>
      <c r="D858" s="112"/>
      <c r="E858" s="112"/>
      <c r="F858" s="112"/>
      <c r="G858" s="112"/>
      <c r="H858" s="338"/>
      <c r="I858" s="112"/>
      <c r="J858" s="112"/>
      <c r="K858" s="112"/>
      <c r="L858" s="112"/>
      <c r="M858" s="112"/>
      <c r="N858" s="247"/>
    </row>
    <row r="859" spans="1:14">
      <c r="A859" s="246"/>
      <c r="B859" s="112"/>
      <c r="C859" s="112"/>
      <c r="D859" s="112"/>
      <c r="E859" s="112"/>
      <c r="F859" s="112"/>
      <c r="G859" s="112"/>
      <c r="H859" s="338"/>
      <c r="I859" s="112"/>
      <c r="J859" s="112"/>
      <c r="K859" s="112"/>
      <c r="L859" s="112"/>
      <c r="M859" s="112"/>
      <c r="N859" s="247"/>
    </row>
    <row r="860" spans="1:14">
      <c r="A860" s="246"/>
      <c r="B860" s="112"/>
      <c r="C860" s="112"/>
      <c r="D860" s="112"/>
      <c r="E860" s="112"/>
      <c r="F860" s="112"/>
      <c r="G860" s="112"/>
      <c r="H860" s="338"/>
      <c r="I860" s="112"/>
      <c r="J860" s="112"/>
      <c r="K860" s="112"/>
      <c r="L860" s="112"/>
      <c r="M860" s="112"/>
      <c r="N860" s="247"/>
    </row>
    <row r="861" spans="1:14">
      <c r="A861" s="246"/>
      <c r="B861" s="112"/>
      <c r="C861" s="112"/>
      <c r="D861" s="112"/>
      <c r="E861" s="112"/>
      <c r="F861" s="112"/>
      <c r="G861" s="112"/>
      <c r="H861" s="338"/>
      <c r="I861" s="112"/>
      <c r="J861" s="112"/>
      <c r="K861" s="112"/>
      <c r="L861" s="112"/>
      <c r="M861" s="112"/>
      <c r="N861" s="247"/>
    </row>
    <row r="862" spans="1:14">
      <c r="A862" s="246"/>
      <c r="B862" s="112"/>
      <c r="C862" s="112"/>
      <c r="D862" s="112"/>
      <c r="E862" s="112"/>
      <c r="F862" s="112"/>
      <c r="G862" s="112"/>
      <c r="H862" s="338"/>
      <c r="I862" s="112"/>
      <c r="J862" s="112"/>
      <c r="K862" s="112"/>
      <c r="L862" s="112"/>
      <c r="M862" s="112"/>
      <c r="N862" s="247"/>
    </row>
    <row r="863" spans="1:14">
      <c r="A863" s="246"/>
      <c r="B863" s="112"/>
      <c r="C863" s="112"/>
      <c r="D863" s="112"/>
      <c r="E863" s="112"/>
      <c r="F863" s="112"/>
      <c r="G863" s="112"/>
      <c r="H863" s="338"/>
      <c r="I863" s="112"/>
      <c r="J863" s="112"/>
      <c r="K863" s="112"/>
      <c r="L863" s="112"/>
      <c r="M863" s="112"/>
      <c r="N863" s="247"/>
    </row>
    <row r="864" spans="1:14">
      <c r="A864" s="243"/>
      <c r="B864" s="245"/>
      <c r="C864" s="245"/>
      <c r="D864" s="245"/>
      <c r="E864" s="245"/>
      <c r="F864" s="245"/>
      <c r="G864" s="245"/>
      <c r="H864" s="339"/>
      <c r="I864" s="245"/>
      <c r="J864" s="245"/>
      <c r="K864" s="245"/>
      <c r="L864" s="245"/>
      <c r="M864" s="245"/>
      <c r="N864" s="244"/>
    </row>
    <row r="865" spans="1:14">
      <c r="A865" s="243"/>
      <c r="B865" s="245"/>
      <c r="C865" s="245"/>
      <c r="D865" s="245"/>
      <c r="E865" s="245"/>
      <c r="F865" s="245"/>
      <c r="G865" s="245"/>
      <c r="H865" s="339"/>
      <c r="I865" s="245"/>
      <c r="J865" s="245"/>
      <c r="K865" s="245"/>
      <c r="L865" s="245"/>
      <c r="M865" s="245"/>
      <c r="N865" s="244"/>
    </row>
    <row r="866" spans="1:14">
      <c r="A866" s="243"/>
      <c r="B866" s="245"/>
      <c r="C866" s="245"/>
      <c r="D866" s="245"/>
      <c r="E866" s="245"/>
      <c r="F866" s="245"/>
      <c r="G866" s="245"/>
      <c r="H866" s="339"/>
      <c r="I866" s="245"/>
      <c r="J866" s="245"/>
      <c r="K866" s="245"/>
      <c r="L866" s="245"/>
      <c r="M866" s="245"/>
      <c r="N866" s="244"/>
    </row>
    <row r="867" spans="1:14">
      <c r="A867" s="243"/>
      <c r="B867" s="245"/>
      <c r="C867" s="245"/>
      <c r="D867" s="245"/>
      <c r="E867" s="245"/>
      <c r="F867" s="245"/>
      <c r="G867" s="245"/>
      <c r="H867" s="339"/>
      <c r="I867" s="245"/>
      <c r="J867" s="245"/>
      <c r="K867" s="245"/>
      <c r="L867" s="245"/>
      <c r="M867" s="245"/>
      <c r="N867" s="244"/>
    </row>
    <row r="868" spans="1:14">
      <c r="A868" s="243"/>
      <c r="B868" s="245"/>
      <c r="C868" s="245"/>
      <c r="D868" s="245"/>
      <c r="E868" s="245"/>
      <c r="F868" s="245"/>
      <c r="G868" s="245"/>
      <c r="H868" s="339"/>
      <c r="I868" s="245"/>
      <c r="J868" s="245"/>
      <c r="K868" s="245"/>
      <c r="L868" s="245"/>
      <c r="M868" s="245"/>
      <c r="N868" s="244"/>
    </row>
    <row r="869" spans="1:14">
      <c r="A869" s="243"/>
      <c r="B869" s="245"/>
      <c r="C869" s="245"/>
      <c r="D869" s="245"/>
      <c r="E869" s="245"/>
      <c r="F869" s="245"/>
      <c r="G869" s="245"/>
      <c r="H869" s="339"/>
      <c r="I869" s="245"/>
      <c r="J869" s="245"/>
      <c r="K869" s="245"/>
      <c r="L869" s="245"/>
      <c r="M869" s="245"/>
      <c r="N869" s="244"/>
    </row>
    <row r="870" spans="1:14">
      <c r="A870" s="243"/>
      <c r="B870" s="245"/>
      <c r="C870" s="245"/>
      <c r="D870" s="245"/>
      <c r="E870" s="245"/>
      <c r="F870" s="245"/>
      <c r="G870" s="245"/>
      <c r="H870" s="339"/>
      <c r="I870" s="245"/>
      <c r="J870" s="245"/>
      <c r="K870" s="245"/>
      <c r="L870" s="245"/>
      <c r="M870" s="245"/>
      <c r="N870" s="244"/>
    </row>
    <row r="871" spans="1:14">
      <c r="A871" s="262"/>
      <c r="B871" s="263"/>
      <c r="C871" s="263"/>
      <c r="D871" s="263"/>
      <c r="E871" s="263"/>
      <c r="F871" s="263"/>
      <c r="G871" s="263"/>
      <c r="H871" s="340"/>
      <c r="I871" s="263"/>
      <c r="J871" s="263"/>
      <c r="K871" s="263"/>
      <c r="L871" s="263"/>
      <c r="M871" s="263"/>
      <c r="N871" s="264"/>
    </row>
    <row r="872" spans="1:14" ht="30" customHeight="1">
      <c r="A872" s="259" t="s">
        <v>1148</v>
      </c>
      <c r="B872" s="407" t="s">
        <v>1133</v>
      </c>
      <c r="C872" s="407"/>
      <c r="D872" s="407"/>
      <c r="E872" s="407"/>
      <c r="F872" s="407"/>
      <c r="G872" s="407"/>
      <c r="H872" s="407"/>
      <c r="I872" s="407"/>
      <c r="J872" s="407"/>
      <c r="K872" s="407"/>
      <c r="L872" s="407"/>
      <c r="M872" s="260"/>
      <c r="N872" s="261" t="s">
        <v>1149</v>
      </c>
    </row>
    <row r="873" spans="1:14">
      <c r="A873" s="246"/>
      <c r="B873" s="112"/>
      <c r="C873" s="112"/>
      <c r="D873" s="112"/>
      <c r="E873" s="112"/>
      <c r="F873" s="112"/>
      <c r="G873" s="112"/>
      <c r="H873" s="338"/>
      <c r="I873" s="112"/>
      <c r="J873" s="112"/>
      <c r="K873" s="112"/>
      <c r="L873" s="112"/>
      <c r="M873" s="112"/>
      <c r="N873" s="247"/>
    </row>
    <row r="874" spans="1:14">
      <c r="A874" s="246"/>
      <c r="B874" s="112"/>
      <c r="C874" s="112"/>
      <c r="D874" s="112"/>
      <c r="E874" s="112"/>
      <c r="F874" s="112"/>
      <c r="G874" s="112"/>
      <c r="H874" s="338"/>
      <c r="I874" s="112"/>
      <c r="J874" s="112"/>
      <c r="K874" s="112"/>
      <c r="L874" s="112"/>
      <c r="M874" s="112"/>
      <c r="N874" s="247"/>
    </row>
    <row r="875" spans="1:14">
      <c r="A875" s="246"/>
      <c r="B875" s="112"/>
      <c r="C875" s="112"/>
      <c r="D875" s="112"/>
      <c r="E875" s="112"/>
      <c r="F875" s="112"/>
      <c r="G875" s="112"/>
      <c r="H875" s="338"/>
      <c r="I875" s="112"/>
      <c r="J875" s="112"/>
      <c r="K875" s="112"/>
      <c r="L875" s="112"/>
      <c r="M875" s="112"/>
      <c r="N875" s="247"/>
    </row>
    <row r="876" spans="1:14">
      <c r="A876" s="246"/>
      <c r="B876" s="112"/>
      <c r="C876" s="112"/>
      <c r="D876" s="245"/>
      <c r="E876" s="245"/>
      <c r="F876" s="245"/>
      <c r="G876" s="245"/>
      <c r="H876" s="339"/>
      <c r="I876" s="245"/>
      <c r="J876" s="245"/>
      <c r="K876" s="245"/>
      <c r="L876" s="112"/>
      <c r="M876" s="112"/>
      <c r="N876" s="247"/>
    </row>
    <row r="877" spans="1:14">
      <c r="A877" s="246"/>
      <c r="B877" s="112"/>
      <c r="C877" s="112"/>
      <c r="D877" s="245"/>
      <c r="E877" s="245"/>
      <c r="F877" s="245"/>
      <c r="G877" s="245"/>
      <c r="H877" s="339"/>
      <c r="I877" s="245"/>
      <c r="J877" s="245"/>
      <c r="K877" s="245"/>
      <c r="L877" s="112"/>
      <c r="M877" s="112"/>
      <c r="N877" s="247"/>
    </row>
    <row r="878" spans="1:14">
      <c r="A878" s="246"/>
      <c r="B878" s="112"/>
      <c r="C878" s="112"/>
      <c r="D878" s="112"/>
      <c r="E878" s="112"/>
      <c r="F878" s="112"/>
      <c r="G878" s="112"/>
      <c r="H878" s="338"/>
      <c r="I878" s="112"/>
      <c r="J878" s="112"/>
      <c r="K878" s="112"/>
      <c r="L878" s="112"/>
      <c r="M878" s="112"/>
      <c r="N878" s="247"/>
    </row>
    <row r="879" spans="1:14">
      <c r="A879" s="246"/>
      <c r="B879" s="112"/>
      <c r="C879" s="112"/>
      <c r="D879" s="112"/>
      <c r="E879" s="112"/>
      <c r="F879" s="112"/>
      <c r="G879" s="112"/>
      <c r="H879" s="338"/>
      <c r="I879" s="112"/>
      <c r="J879" s="112"/>
      <c r="K879" s="112"/>
      <c r="L879" s="112"/>
      <c r="M879" s="112"/>
      <c r="N879" s="247"/>
    </row>
    <row r="880" spans="1:14">
      <c r="A880" s="246"/>
      <c r="B880" s="112"/>
      <c r="C880" s="112"/>
      <c r="D880" s="112"/>
      <c r="E880" s="112"/>
      <c r="F880" s="112"/>
      <c r="G880" s="112"/>
      <c r="H880" s="338"/>
      <c r="I880" s="112"/>
      <c r="J880" s="112"/>
      <c r="K880" s="112"/>
      <c r="L880" s="112"/>
      <c r="M880" s="112"/>
      <c r="N880" s="247"/>
    </row>
    <row r="881" spans="1:14">
      <c r="A881" s="246"/>
      <c r="B881" s="112"/>
      <c r="C881" s="112"/>
      <c r="D881" s="112"/>
      <c r="E881" s="112"/>
      <c r="F881" s="112"/>
      <c r="G881" s="112"/>
      <c r="H881" s="338"/>
      <c r="I881" s="112"/>
      <c r="J881" s="112"/>
      <c r="K881" s="112"/>
      <c r="L881" s="112"/>
      <c r="M881" s="112"/>
      <c r="N881" s="247"/>
    </row>
    <row r="882" spans="1:14">
      <c r="A882" s="246"/>
      <c r="B882" s="112"/>
      <c r="C882" s="112"/>
      <c r="D882" s="112"/>
      <c r="E882" s="112"/>
      <c r="F882" s="112"/>
      <c r="G882" s="112"/>
      <c r="H882" s="338"/>
      <c r="I882" s="112"/>
      <c r="J882" s="112"/>
      <c r="K882" s="112"/>
      <c r="L882" s="112"/>
      <c r="M882" s="112"/>
      <c r="N882" s="247"/>
    </row>
    <row r="883" spans="1:14">
      <c r="A883" s="246"/>
      <c r="B883" s="112"/>
      <c r="C883" s="112"/>
      <c r="D883" s="112"/>
      <c r="E883" s="112"/>
      <c r="F883" s="112"/>
      <c r="G883" s="112"/>
      <c r="H883" s="338"/>
      <c r="I883" s="112"/>
      <c r="J883" s="112"/>
      <c r="K883" s="112"/>
      <c r="L883" s="112"/>
      <c r="M883" s="112"/>
      <c r="N883" s="247"/>
    </row>
    <row r="884" spans="1:14">
      <c r="A884" s="246"/>
      <c r="B884" s="112"/>
      <c r="C884" s="112"/>
      <c r="D884" s="112"/>
      <c r="E884" s="112"/>
      <c r="F884" s="112"/>
      <c r="G884" s="112"/>
      <c r="H884" s="338"/>
      <c r="I884" s="112"/>
      <c r="J884" s="112"/>
      <c r="K884" s="112"/>
      <c r="L884" s="112"/>
      <c r="M884" s="112"/>
      <c r="N884" s="247"/>
    </row>
    <row r="885" spans="1:14">
      <c r="A885" s="246"/>
      <c r="B885" s="112"/>
      <c r="C885" s="112"/>
      <c r="D885" s="112"/>
      <c r="E885" s="112"/>
      <c r="F885" s="112"/>
      <c r="G885" s="112"/>
      <c r="H885" s="338"/>
      <c r="I885" s="112"/>
      <c r="J885" s="112"/>
      <c r="K885" s="112"/>
      <c r="L885" s="112"/>
      <c r="M885" s="112"/>
      <c r="N885" s="247"/>
    </row>
    <row r="886" spans="1:14">
      <c r="A886" s="246"/>
      <c r="B886" s="112"/>
      <c r="C886" s="112"/>
      <c r="D886" s="112"/>
      <c r="E886" s="112"/>
      <c r="F886" s="112"/>
      <c r="G886" s="112"/>
      <c r="H886" s="338"/>
      <c r="I886" s="112"/>
      <c r="J886" s="112"/>
      <c r="K886" s="112"/>
      <c r="L886" s="112"/>
      <c r="M886" s="112"/>
      <c r="N886" s="247"/>
    </row>
    <row r="887" spans="1:14">
      <c r="A887" s="246"/>
      <c r="B887" s="112"/>
      <c r="C887" s="112"/>
      <c r="D887" s="112"/>
      <c r="E887" s="112"/>
      <c r="F887" s="112"/>
      <c r="G887" s="112"/>
      <c r="H887" s="338"/>
      <c r="I887" s="112"/>
      <c r="J887" s="112"/>
      <c r="K887" s="112"/>
      <c r="L887" s="112"/>
      <c r="M887" s="112"/>
      <c r="N887" s="247"/>
    </row>
    <row r="888" spans="1:14">
      <c r="A888" s="246"/>
      <c r="B888" s="112"/>
      <c r="C888" s="112"/>
      <c r="D888" s="112"/>
      <c r="E888" s="112"/>
      <c r="F888" s="112"/>
      <c r="G888" s="112"/>
      <c r="H888" s="338"/>
      <c r="I888" s="112"/>
      <c r="J888" s="112"/>
      <c r="K888" s="112"/>
      <c r="L888" s="112"/>
      <c r="M888" s="112"/>
      <c r="N888" s="247"/>
    </row>
    <row r="889" spans="1:14">
      <c r="A889" s="246"/>
      <c r="B889" s="112"/>
      <c r="C889" s="112"/>
      <c r="D889" s="112"/>
      <c r="E889" s="112"/>
      <c r="F889" s="112"/>
      <c r="G889" s="112"/>
      <c r="H889" s="338"/>
      <c r="I889" s="112"/>
      <c r="J889" s="112"/>
      <c r="K889" s="112"/>
      <c r="L889" s="112"/>
      <c r="M889" s="112"/>
      <c r="N889" s="247"/>
    </row>
    <row r="890" spans="1:14">
      <c r="A890" s="246"/>
      <c r="B890" s="112"/>
      <c r="C890" s="112"/>
      <c r="D890" s="112"/>
      <c r="E890" s="112"/>
      <c r="F890" s="112"/>
      <c r="G890" s="112"/>
      <c r="H890" s="338"/>
      <c r="I890" s="112"/>
      <c r="J890" s="112"/>
      <c r="K890" s="112"/>
      <c r="L890" s="112"/>
      <c r="M890" s="112"/>
      <c r="N890" s="247"/>
    </row>
    <row r="891" spans="1:14">
      <c r="A891" s="246"/>
      <c r="B891" s="112"/>
      <c r="C891" s="112"/>
      <c r="D891" s="112"/>
      <c r="E891" s="112"/>
      <c r="F891" s="112"/>
      <c r="G891" s="112"/>
      <c r="H891" s="338"/>
      <c r="I891" s="112"/>
      <c r="J891" s="112"/>
      <c r="K891" s="112"/>
      <c r="L891" s="112"/>
      <c r="M891" s="112"/>
      <c r="N891" s="247"/>
    </row>
    <row r="892" spans="1:14">
      <c r="A892" s="246"/>
      <c r="B892" s="112"/>
      <c r="C892" s="112"/>
      <c r="D892" s="112"/>
      <c r="E892" s="112"/>
      <c r="F892" s="112"/>
      <c r="G892" s="112"/>
      <c r="H892" s="338"/>
      <c r="I892" s="112"/>
      <c r="J892" s="112"/>
      <c r="K892" s="112"/>
      <c r="L892" s="112"/>
      <c r="M892" s="112"/>
      <c r="N892" s="247"/>
    </row>
    <row r="893" spans="1:14">
      <c r="A893" s="246"/>
      <c r="B893" s="112"/>
      <c r="C893" s="112"/>
      <c r="D893" s="112"/>
      <c r="E893" s="112"/>
      <c r="F893" s="112"/>
      <c r="G893" s="112"/>
      <c r="H893" s="338"/>
      <c r="I893" s="112"/>
      <c r="J893" s="112"/>
      <c r="K893" s="112"/>
      <c r="L893" s="112"/>
      <c r="M893" s="112"/>
      <c r="N893" s="247"/>
    </row>
    <row r="894" spans="1:14">
      <c r="A894" s="246"/>
      <c r="B894" s="112"/>
      <c r="C894" s="112"/>
      <c r="D894" s="112"/>
      <c r="E894" s="112"/>
      <c r="F894" s="112"/>
      <c r="G894" s="112"/>
      <c r="H894" s="338"/>
      <c r="I894" s="112"/>
      <c r="J894" s="112"/>
      <c r="K894" s="112"/>
      <c r="L894" s="112"/>
      <c r="M894" s="112"/>
      <c r="N894" s="247"/>
    </row>
    <row r="895" spans="1:14">
      <c r="A895" s="246"/>
      <c r="B895" s="112"/>
      <c r="C895" s="112"/>
      <c r="D895" s="112"/>
      <c r="E895" s="112"/>
      <c r="F895" s="112"/>
      <c r="G895" s="112"/>
      <c r="H895" s="338"/>
      <c r="I895" s="112"/>
      <c r="J895" s="112"/>
      <c r="K895" s="112"/>
      <c r="L895" s="112"/>
      <c r="M895" s="112"/>
      <c r="N895" s="247"/>
    </row>
    <row r="896" spans="1:14">
      <c r="A896" s="246"/>
      <c r="B896" s="112"/>
      <c r="C896" s="112"/>
      <c r="D896" s="112"/>
      <c r="E896" s="112"/>
      <c r="F896" s="112"/>
      <c r="G896" s="112"/>
      <c r="H896" s="338"/>
      <c r="I896" s="112"/>
      <c r="J896" s="112"/>
      <c r="K896" s="112"/>
      <c r="L896" s="112"/>
      <c r="M896" s="112"/>
      <c r="N896" s="247"/>
    </row>
    <row r="897" spans="1:14">
      <c r="A897" s="246"/>
      <c r="B897" s="112"/>
      <c r="C897" s="112"/>
      <c r="D897" s="112"/>
      <c r="E897" s="112"/>
      <c r="F897" s="112"/>
      <c r="G897" s="112"/>
      <c r="H897" s="338"/>
      <c r="I897" s="112"/>
      <c r="J897" s="112"/>
      <c r="K897" s="112"/>
      <c r="L897" s="112"/>
      <c r="M897" s="112"/>
      <c r="N897" s="247"/>
    </row>
    <row r="898" spans="1:14">
      <c r="A898" s="246"/>
      <c r="B898" s="112"/>
      <c r="C898" s="112"/>
      <c r="D898" s="112"/>
      <c r="E898" s="112"/>
      <c r="F898" s="112"/>
      <c r="G898" s="112"/>
      <c r="H898" s="338"/>
      <c r="I898" s="112"/>
      <c r="J898" s="112"/>
      <c r="K898" s="112"/>
      <c r="L898" s="112"/>
      <c r="M898" s="112"/>
      <c r="N898" s="247"/>
    </row>
    <row r="899" spans="1:14">
      <c r="A899" s="246"/>
      <c r="B899" s="112"/>
      <c r="C899" s="112"/>
      <c r="D899" s="112"/>
      <c r="E899" s="112"/>
      <c r="F899" s="112"/>
      <c r="G899" s="112"/>
      <c r="H899" s="338"/>
      <c r="I899" s="112"/>
      <c r="J899" s="112"/>
      <c r="K899" s="112"/>
      <c r="L899" s="112"/>
      <c r="M899" s="112"/>
      <c r="N899" s="247"/>
    </row>
    <row r="900" spans="1:14">
      <c r="A900" s="246"/>
      <c r="B900" s="112"/>
      <c r="C900" s="112"/>
      <c r="D900" s="112"/>
      <c r="E900" s="112"/>
      <c r="F900" s="112"/>
      <c r="G900" s="112"/>
      <c r="H900" s="338"/>
      <c r="I900" s="112"/>
      <c r="J900" s="112"/>
      <c r="K900" s="112"/>
      <c r="L900" s="112"/>
      <c r="M900" s="112"/>
      <c r="N900" s="247"/>
    </row>
    <row r="901" spans="1:14">
      <c r="A901" s="246"/>
      <c r="B901" s="112"/>
      <c r="C901" s="112"/>
      <c r="D901" s="112"/>
      <c r="E901" s="112"/>
      <c r="F901" s="112"/>
      <c r="G901" s="112"/>
      <c r="H901" s="338"/>
      <c r="I901" s="112"/>
      <c r="J901" s="112"/>
      <c r="K901" s="112"/>
      <c r="L901" s="112"/>
      <c r="M901" s="112"/>
      <c r="N901" s="247"/>
    </row>
    <row r="902" spans="1:14">
      <c r="A902" s="246"/>
      <c r="B902" s="112"/>
      <c r="C902" s="112"/>
      <c r="D902" s="112"/>
      <c r="E902" s="112"/>
      <c r="F902" s="112"/>
      <c r="G902" s="112"/>
      <c r="H902" s="338"/>
      <c r="I902" s="112"/>
      <c r="J902" s="112"/>
      <c r="K902" s="112"/>
      <c r="L902" s="112"/>
      <c r="M902" s="112"/>
      <c r="N902" s="247"/>
    </row>
    <row r="903" spans="1:14">
      <c r="A903" s="246"/>
      <c r="B903" s="112"/>
      <c r="C903" s="112"/>
      <c r="D903" s="112"/>
      <c r="E903" s="112"/>
      <c r="F903" s="112"/>
      <c r="G903" s="112"/>
      <c r="H903" s="338"/>
      <c r="I903" s="112"/>
      <c r="J903" s="112"/>
      <c r="K903" s="112"/>
      <c r="L903" s="112"/>
      <c r="M903" s="112"/>
      <c r="N903" s="247"/>
    </row>
    <row r="904" spans="1:14">
      <c r="A904" s="246"/>
      <c r="B904" s="112"/>
      <c r="C904" s="112"/>
      <c r="D904" s="112"/>
      <c r="E904" s="112"/>
      <c r="F904" s="112"/>
      <c r="G904" s="112"/>
      <c r="H904" s="338"/>
      <c r="I904" s="112"/>
      <c r="J904" s="112"/>
      <c r="K904" s="112"/>
      <c r="L904" s="112"/>
      <c r="M904" s="112"/>
      <c r="N904" s="247"/>
    </row>
    <row r="905" spans="1:14">
      <c r="A905" s="246"/>
      <c r="B905" s="112"/>
      <c r="C905" s="112"/>
      <c r="D905" s="112"/>
      <c r="E905" s="112"/>
      <c r="F905" s="112"/>
      <c r="G905" s="112"/>
      <c r="H905" s="338"/>
      <c r="I905" s="112"/>
      <c r="J905" s="112"/>
      <c r="K905" s="112"/>
      <c r="L905" s="112"/>
      <c r="M905" s="112"/>
      <c r="N905" s="247"/>
    </row>
    <row r="906" spans="1:14">
      <c r="A906" s="246"/>
      <c r="B906" s="112"/>
      <c r="C906" s="112"/>
      <c r="D906" s="112"/>
      <c r="E906" s="112"/>
      <c r="F906" s="112"/>
      <c r="G906" s="112"/>
      <c r="H906" s="338"/>
      <c r="I906" s="112"/>
      <c r="J906" s="112"/>
      <c r="K906" s="112"/>
      <c r="L906" s="112"/>
      <c r="M906" s="112"/>
      <c r="N906" s="247"/>
    </row>
    <row r="907" spans="1:14">
      <c r="A907" s="246"/>
      <c r="B907" s="112"/>
      <c r="C907" s="112"/>
      <c r="D907" s="112"/>
      <c r="E907" s="112"/>
      <c r="F907" s="112"/>
      <c r="G907" s="112"/>
      <c r="H907" s="338"/>
      <c r="I907" s="112"/>
      <c r="J907" s="112"/>
      <c r="K907" s="112"/>
      <c r="L907" s="112"/>
      <c r="M907" s="112"/>
      <c r="N907" s="247"/>
    </row>
    <row r="908" spans="1:14">
      <c r="A908" s="246"/>
      <c r="B908" s="112"/>
      <c r="C908" s="112"/>
      <c r="D908" s="112"/>
      <c r="E908" s="112"/>
      <c r="F908" s="112"/>
      <c r="G908" s="112"/>
      <c r="H908" s="338"/>
      <c r="I908" s="112"/>
      <c r="J908" s="112"/>
      <c r="K908" s="112"/>
      <c r="L908" s="112"/>
      <c r="M908" s="112"/>
      <c r="N908" s="247"/>
    </row>
    <row r="909" spans="1:14">
      <c r="A909" s="246"/>
      <c r="B909" s="112"/>
      <c r="C909" s="112"/>
      <c r="D909" s="112"/>
      <c r="E909" s="112"/>
      <c r="F909" s="112"/>
      <c r="G909" s="112"/>
      <c r="H909" s="338"/>
      <c r="I909" s="112"/>
      <c r="J909" s="112"/>
      <c r="K909" s="112"/>
      <c r="L909" s="112"/>
      <c r="M909" s="112"/>
      <c r="N909" s="247"/>
    </row>
    <row r="910" spans="1:14">
      <c r="A910" s="246"/>
      <c r="B910" s="112"/>
      <c r="C910" s="112"/>
      <c r="D910" s="112"/>
      <c r="E910" s="112"/>
      <c r="F910" s="112"/>
      <c r="G910" s="112"/>
      <c r="H910" s="338"/>
      <c r="I910" s="112"/>
      <c r="J910" s="112"/>
      <c r="K910" s="112"/>
      <c r="L910" s="112"/>
      <c r="M910" s="112"/>
      <c r="N910" s="247"/>
    </row>
    <row r="911" spans="1:14">
      <c r="A911" s="246"/>
      <c r="B911" s="112"/>
      <c r="C911" s="112"/>
      <c r="D911" s="112"/>
      <c r="E911" s="112"/>
      <c r="F911" s="112"/>
      <c r="G911" s="112"/>
      <c r="H911" s="338"/>
      <c r="I911" s="112"/>
      <c r="J911" s="112"/>
      <c r="K911" s="112"/>
      <c r="L911" s="112"/>
      <c r="M911" s="112"/>
      <c r="N911" s="247"/>
    </row>
    <row r="912" spans="1:14">
      <c r="A912" s="246"/>
      <c r="B912" s="112"/>
      <c r="C912" s="112"/>
      <c r="D912" s="112"/>
      <c r="E912" s="112"/>
      <c r="F912" s="112"/>
      <c r="G912" s="112"/>
      <c r="H912" s="338"/>
      <c r="I912" s="112"/>
      <c r="J912" s="112"/>
      <c r="K912" s="112"/>
      <c r="L912" s="112"/>
      <c r="M912" s="112"/>
      <c r="N912" s="247"/>
    </row>
    <row r="913" spans="1:14">
      <c r="A913" s="246"/>
      <c r="B913" s="112"/>
      <c r="C913" s="112"/>
      <c r="D913" s="112"/>
      <c r="E913" s="112"/>
      <c r="F913" s="112"/>
      <c r="G913" s="112"/>
      <c r="H913" s="338"/>
      <c r="I913" s="112"/>
      <c r="J913" s="112"/>
      <c r="K913" s="112"/>
      <c r="L913" s="112"/>
      <c r="M913" s="112"/>
      <c r="N913" s="247"/>
    </row>
    <row r="914" spans="1:14">
      <c r="A914" s="246"/>
      <c r="B914" s="112"/>
      <c r="C914" s="112"/>
      <c r="D914" s="112"/>
      <c r="E914" s="112"/>
      <c r="F914" s="112"/>
      <c r="G914" s="112"/>
      <c r="H914" s="338"/>
      <c r="I914" s="112"/>
      <c r="J914" s="112"/>
      <c r="K914" s="112"/>
      <c r="L914" s="112"/>
      <c r="M914" s="112"/>
      <c r="N914" s="247"/>
    </row>
    <row r="915" spans="1:14">
      <c r="A915" s="246"/>
      <c r="B915" s="112"/>
      <c r="C915" s="112"/>
      <c r="D915" s="112"/>
      <c r="E915" s="112"/>
      <c r="F915" s="112"/>
      <c r="G915" s="112"/>
      <c r="H915" s="338"/>
      <c r="I915" s="112"/>
      <c r="J915" s="112"/>
      <c r="K915" s="112"/>
      <c r="L915" s="112"/>
      <c r="M915" s="112"/>
      <c r="N915" s="247"/>
    </row>
    <row r="916" spans="1:14">
      <c r="A916" s="246"/>
      <c r="B916" s="112"/>
      <c r="C916" s="112"/>
      <c r="D916" s="112"/>
      <c r="E916" s="112"/>
      <c r="F916" s="112"/>
      <c r="G916" s="112"/>
      <c r="H916" s="338"/>
      <c r="I916" s="112"/>
      <c r="J916" s="112"/>
      <c r="K916" s="112"/>
      <c r="L916" s="112"/>
      <c r="M916" s="112"/>
      <c r="N916" s="247"/>
    </row>
    <row r="917" spans="1:14">
      <c r="A917" s="246"/>
      <c r="B917" s="112"/>
      <c r="C917" s="112"/>
      <c r="D917" s="112"/>
      <c r="E917" s="112"/>
      <c r="F917" s="112"/>
      <c r="G917" s="112"/>
      <c r="H917" s="338"/>
      <c r="I917" s="112"/>
      <c r="J917" s="112"/>
      <c r="K917" s="112"/>
      <c r="L917" s="112"/>
      <c r="M917" s="112"/>
      <c r="N917" s="247"/>
    </row>
    <row r="918" spans="1:14">
      <c r="A918" s="248"/>
      <c r="B918" s="249"/>
      <c r="C918" s="249"/>
      <c r="D918" s="249"/>
      <c r="E918" s="249"/>
      <c r="F918" s="249"/>
      <c r="G918" s="249"/>
      <c r="H918" s="341"/>
      <c r="I918" s="249"/>
      <c r="J918" s="249"/>
      <c r="K918" s="249"/>
      <c r="L918" s="249"/>
      <c r="M918" s="249"/>
      <c r="N918" s="250"/>
    </row>
    <row r="919" spans="1:14" ht="30" customHeight="1">
      <c r="A919" s="259" t="s">
        <v>1148</v>
      </c>
      <c r="B919" s="407" t="s">
        <v>1200</v>
      </c>
      <c r="C919" s="407"/>
      <c r="D919" s="407"/>
      <c r="E919" s="407"/>
      <c r="F919" s="407"/>
      <c r="G919" s="407"/>
      <c r="H919" s="407"/>
      <c r="I919" s="407"/>
      <c r="J919" s="407"/>
      <c r="K919" s="407"/>
      <c r="L919" s="407"/>
      <c r="M919" s="260"/>
      <c r="N919" s="261" t="s">
        <v>1149</v>
      </c>
    </row>
    <row r="920" spans="1:14">
      <c r="A920" s="254"/>
      <c r="B920" s="28"/>
      <c r="C920" s="28"/>
      <c r="D920" s="28"/>
      <c r="E920" s="28"/>
      <c r="F920" s="28"/>
      <c r="G920" s="28"/>
      <c r="H920" s="324"/>
      <c r="I920" s="28"/>
      <c r="J920" s="28"/>
      <c r="K920" s="28"/>
      <c r="L920" s="28"/>
      <c r="M920" s="28"/>
      <c r="N920" s="255"/>
    </row>
    <row r="921" spans="1:14">
      <c r="A921" s="254"/>
      <c r="B921" s="28"/>
      <c r="C921" s="28"/>
      <c r="D921" s="28"/>
      <c r="E921" s="28"/>
      <c r="F921" s="28"/>
      <c r="G921" s="28"/>
      <c r="H921" s="324"/>
      <c r="I921" s="28"/>
      <c r="J921" s="28"/>
      <c r="K921" s="28"/>
      <c r="L921" s="28"/>
      <c r="M921" s="28"/>
      <c r="N921" s="255"/>
    </row>
    <row r="922" spans="1:14">
      <c r="A922" s="254"/>
      <c r="B922" s="28"/>
      <c r="C922" s="28"/>
      <c r="D922" s="28"/>
      <c r="E922" s="28"/>
      <c r="F922" s="28"/>
      <c r="G922" s="28"/>
      <c r="H922" s="324"/>
      <c r="I922" s="28"/>
      <c r="J922" s="28"/>
      <c r="K922" s="28"/>
      <c r="L922" s="28"/>
      <c r="M922" s="28"/>
      <c r="N922" s="255"/>
    </row>
    <row r="923" spans="1:14">
      <c r="A923" s="254"/>
      <c r="B923" s="28"/>
      <c r="C923" s="28"/>
      <c r="D923" s="28"/>
      <c r="E923" s="28"/>
      <c r="F923" s="28"/>
      <c r="G923" s="28"/>
      <c r="H923" s="324"/>
      <c r="I923" s="28"/>
      <c r="J923" s="28"/>
      <c r="K923" s="28"/>
      <c r="L923" s="28"/>
      <c r="M923" s="28"/>
      <c r="N923" s="255"/>
    </row>
    <row r="924" spans="1:14">
      <c r="A924" s="254"/>
      <c r="B924" s="28"/>
      <c r="C924" s="28"/>
      <c r="D924" s="28"/>
      <c r="E924" s="28"/>
      <c r="F924" s="28"/>
      <c r="G924" s="28"/>
      <c r="H924" s="324"/>
      <c r="I924" s="28"/>
      <c r="J924" s="28"/>
      <c r="K924" s="28"/>
      <c r="L924" s="28"/>
      <c r="M924" s="28"/>
      <c r="N924" s="255"/>
    </row>
    <row r="925" spans="1:14">
      <c r="A925" s="254"/>
      <c r="B925" s="28"/>
      <c r="C925" s="28"/>
      <c r="D925" s="28"/>
      <c r="E925" s="28"/>
      <c r="F925" s="28"/>
      <c r="G925" s="28"/>
      <c r="H925" s="324"/>
      <c r="I925" s="28"/>
      <c r="J925" s="28"/>
      <c r="K925" s="28"/>
      <c r="L925" s="28"/>
      <c r="M925" s="28"/>
      <c r="N925" s="255"/>
    </row>
    <row r="926" spans="1:14">
      <c r="A926" s="254"/>
      <c r="B926" s="28"/>
      <c r="C926" s="28"/>
      <c r="D926" s="28"/>
      <c r="E926" s="28"/>
      <c r="F926" s="28"/>
      <c r="G926" s="28"/>
      <c r="H926" s="324"/>
      <c r="I926" s="28"/>
      <c r="J926" s="28"/>
      <c r="K926" s="28"/>
      <c r="L926" s="28"/>
      <c r="M926" s="28"/>
      <c r="N926" s="255"/>
    </row>
    <row r="927" spans="1:14">
      <c r="A927" s="254"/>
      <c r="B927" s="28"/>
      <c r="C927" s="28"/>
      <c r="D927" s="28"/>
      <c r="E927" s="28"/>
      <c r="F927" s="28"/>
      <c r="G927" s="28"/>
      <c r="H927" s="324"/>
      <c r="I927" s="28"/>
      <c r="J927" s="28"/>
      <c r="K927" s="28"/>
      <c r="L927" s="28"/>
      <c r="M927" s="28"/>
      <c r="N927" s="255"/>
    </row>
    <row r="928" spans="1:14">
      <c r="A928" s="254"/>
      <c r="B928" s="28"/>
      <c r="C928" s="28"/>
      <c r="D928" s="28"/>
      <c r="E928" s="28"/>
      <c r="F928" s="28"/>
      <c r="G928" s="28"/>
      <c r="H928" s="324"/>
      <c r="I928" s="28"/>
      <c r="J928" s="28"/>
      <c r="K928" s="28"/>
      <c r="L928" s="28"/>
      <c r="M928" s="28"/>
      <c r="N928" s="255"/>
    </row>
    <row r="929" spans="1:14">
      <c r="A929" s="254"/>
      <c r="B929" s="28"/>
      <c r="C929" s="28"/>
      <c r="D929" s="28"/>
      <c r="E929" s="28"/>
      <c r="F929" s="28"/>
      <c r="G929" s="28"/>
      <c r="H929" s="324"/>
      <c r="I929" s="28"/>
      <c r="J929" s="28"/>
      <c r="K929" s="28"/>
      <c r="L929" s="28"/>
      <c r="M929" s="28"/>
      <c r="N929" s="255"/>
    </row>
    <row r="930" spans="1:14">
      <c r="A930" s="254"/>
      <c r="B930" s="28"/>
      <c r="C930" s="28"/>
      <c r="D930" s="28"/>
      <c r="E930" s="28"/>
      <c r="F930" s="28"/>
      <c r="G930" s="28"/>
      <c r="H930" s="324"/>
      <c r="I930" s="28"/>
      <c r="J930" s="28"/>
      <c r="K930" s="28"/>
      <c r="L930" s="28"/>
      <c r="M930" s="28"/>
      <c r="N930" s="255"/>
    </row>
    <row r="931" spans="1:14">
      <c r="A931" s="254"/>
      <c r="B931" s="28"/>
      <c r="C931" s="28"/>
      <c r="D931" s="28"/>
      <c r="E931" s="28"/>
      <c r="F931" s="28"/>
      <c r="G931" s="28"/>
      <c r="H931" s="324"/>
      <c r="I931" s="28"/>
      <c r="J931" s="28"/>
      <c r="K931" s="28"/>
      <c r="L931" s="28"/>
      <c r="M931" s="28"/>
      <c r="N931" s="255"/>
    </row>
    <row r="932" spans="1:14">
      <c r="A932" s="254"/>
      <c r="B932" s="28"/>
      <c r="C932" s="28"/>
      <c r="D932" s="28"/>
      <c r="E932" s="28"/>
      <c r="F932" s="28"/>
      <c r="G932" s="28"/>
      <c r="H932" s="324"/>
      <c r="I932" s="28"/>
      <c r="J932" s="28"/>
      <c r="K932" s="28"/>
      <c r="L932" s="28"/>
      <c r="M932" s="28"/>
      <c r="N932" s="255"/>
    </row>
    <row r="933" spans="1:14">
      <c r="A933" s="254"/>
      <c r="B933" s="28"/>
      <c r="C933" s="28"/>
      <c r="D933" s="28"/>
      <c r="E933" s="28"/>
      <c r="F933" s="28"/>
      <c r="G933" s="28"/>
      <c r="H933" s="324"/>
      <c r="I933" s="28"/>
      <c r="J933" s="28"/>
      <c r="K933" s="28"/>
      <c r="L933" s="28"/>
      <c r="M933" s="28"/>
      <c r="N933" s="255"/>
    </row>
    <row r="934" spans="1:14">
      <c r="A934" s="254"/>
      <c r="B934" s="28"/>
      <c r="C934" s="28"/>
      <c r="D934" s="28"/>
      <c r="E934" s="28"/>
      <c r="F934" s="28"/>
      <c r="G934" s="28"/>
      <c r="H934" s="324"/>
      <c r="I934" s="28"/>
      <c r="J934" s="28"/>
      <c r="K934" s="28"/>
      <c r="L934" s="28"/>
      <c r="M934" s="28"/>
      <c r="N934" s="255"/>
    </row>
    <row r="935" spans="1:14">
      <c r="A935" s="254"/>
      <c r="B935" s="28"/>
      <c r="C935" s="28"/>
      <c r="D935" s="28"/>
      <c r="E935" s="28"/>
      <c r="F935" s="28"/>
      <c r="G935" s="28"/>
      <c r="H935" s="324"/>
      <c r="I935" s="28"/>
      <c r="J935" s="28"/>
      <c r="K935" s="28"/>
      <c r="L935" s="28"/>
      <c r="M935" s="28"/>
      <c r="N935" s="255"/>
    </row>
    <row r="936" spans="1:14">
      <c r="A936" s="254"/>
      <c r="B936" s="28"/>
      <c r="C936" s="28"/>
      <c r="D936" s="28"/>
      <c r="E936" s="28"/>
      <c r="F936" s="28"/>
      <c r="G936" s="28"/>
      <c r="H936" s="324"/>
      <c r="I936" s="28"/>
      <c r="J936" s="28"/>
      <c r="K936" s="28"/>
      <c r="L936" s="28"/>
      <c r="M936" s="28"/>
      <c r="N936" s="255"/>
    </row>
    <row r="937" spans="1:14">
      <c r="A937" s="254"/>
      <c r="B937" s="28"/>
      <c r="C937" s="28"/>
      <c r="D937" s="28"/>
      <c r="E937" s="28"/>
      <c r="F937" s="28"/>
      <c r="G937" s="28"/>
      <c r="H937" s="324"/>
      <c r="I937" s="28"/>
      <c r="J937" s="28"/>
      <c r="K937" s="28"/>
      <c r="L937" s="28"/>
      <c r="M937" s="28"/>
      <c r="N937" s="255"/>
    </row>
    <row r="938" spans="1:14">
      <c r="A938" s="254"/>
      <c r="B938" s="28"/>
      <c r="C938" s="28"/>
      <c r="D938" s="28"/>
      <c r="E938" s="28"/>
      <c r="F938" s="28"/>
      <c r="G938" s="28"/>
      <c r="H938" s="324"/>
      <c r="I938" s="28"/>
      <c r="J938" s="28"/>
      <c r="K938" s="28"/>
      <c r="L938" s="28"/>
      <c r="M938" s="28"/>
      <c r="N938" s="255"/>
    </row>
    <row r="939" spans="1:14">
      <c r="A939" s="254"/>
      <c r="B939" s="28"/>
      <c r="C939" s="28"/>
      <c r="D939" s="28"/>
      <c r="E939" s="28"/>
      <c r="F939" s="28"/>
      <c r="G939" s="28"/>
      <c r="H939" s="324"/>
      <c r="I939" s="28"/>
      <c r="J939" s="28"/>
      <c r="K939" s="28"/>
      <c r="L939" s="28"/>
      <c r="M939" s="28"/>
      <c r="N939" s="255"/>
    </row>
    <row r="940" spans="1:14">
      <c r="A940" s="254"/>
      <c r="B940" s="28"/>
      <c r="C940" s="28"/>
      <c r="D940" s="28"/>
      <c r="E940" s="28"/>
      <c r="F940" s="28"/>
      <c r="G940" s="28"/>
      <c r="H940" s="324"/>
      <c r="I940" s="28"/>
      <c r="J940" s="28"/>
      <c r="K940" s="28"/>
      <c r="L940" s="28"/>
      <c r="M940" s="28"/>
      <c r="N940" s="255"/>
    </row>
    <row r="941" spans="1:14">
      <c r="A941" s="254"/>
      <c r="B941" s="28"/>
      <c r="C941" s="28"/>
      <c r="D941" s="28"/>
      <c r="E941" s="28"/>
      <c r="F941" s="28"/>
      <c r="G941" s="28"/>
      <c r="H941" s="324"/>
      <c r="I941" s="28"/>
      <c r="J941" s="28"/>
      <c r="K941" s="28"/>
      <c r="L941" s="28"/>
      <c r="M941" s="28"/>
      <c r="N941" s="255"/>
    </row>
    <row r="942" spans="1:14">
      <c r="A942" s="254"/>
      <c r="B942" s="28"/>
      <c r="C942" s="28"/>
      <c r="D942" s="28"/>
      <c r="E942" s="28"/>
      <c r="F942" s="28"/>
      <c r="G942" s="28"/>
      <c r="H942" s="324"/>
      <c r="I942" s="28"/>
      <c r="J942" s="28"/>
      <c r="K942" s="28"/>
      <c r="L942" s="28"/>
      <c r="M942" s="28"/>
      <c r="N942" s="255"/>
    </row>
    <row r="943" spans="1:14">
      <c r="A943" s="254"/>
      <c r="B943" s="28"/>
      <c r="C943" s="28"/>
      <c r="D943" s="28"/>
      <c r="E943" s="28"/>
      <c r="F943" s="28"/>
      <c r="G943" s="28"/>
      <c r="H943" s="324"/>
      <c r="I943" s="28"/>
      <c r="J943" s="28"/>
      <c r="K943" s="28"/>
      <c r="L943" s="28"/>
      <c r="M943" s="28"/>
      <c r="N943" s="255"/>
    </row>
    <row r="944" spans="1:14">
      <c r="A944" s="254"/>
      <c r="B944" s="28"/>
      <c r="C944" s="28"/>
      <c r="D944" s="28"/>
      <c r="E944" s="28"/>
      <c r="F944" s="28"/>
      <c r="G944" s="28"/>
      <c r="H944" s="324"/>
      <c r="I944" s="28"/>
      <c r="J944" s="28"/>
      <c r="K944" s="28"/>
      <c r="L944" s="28"/>
      <c r="M944" s="28"/>
      <c r="N944" s="255"/>
    </row>
    <row r="945" spans="1:14">
      <c r="A945" s="254"/>
      <c r="B945" s="28"/>
      <c r="C945" s="28"/>
      <c r="D945" s="28"/>
      <c r="E945" s="28"/>
      <c r="F945" s="28"/>
      <c r="G945" s="28"/>
      <c r="H945" s="324"/>
      <c r="I945" s="28"/>
      <c r="J945" s="28"/>
      <c r="K945" s="28"/>
      <c r="L945" s="28"/>
      <c r="M945" s="28"/>
      <c r="N945" s="255"/>
    </row>
    <row r="946" spans="1:14">
      <c r="A946" s="254"/>
      <c r="B946" s="28"/>
      <c r="C946" s="28"/>
      <c r="D946" s="28"/>
      <c r="E946" s="28"/>
      <c r="F946" s="28"/>
      <c r="G946" s="28"/>
      <c r="H946" s="324"/>
      <c r="I946" s="28"/>
      <c r="J946" s="28"/>
      <c r="K946" s="28"/>
      <c r="L946" s="28"/>
      <c r="M946" s="28"/>
      <c r="N946" s="255"/>
    </row>
    <row r="947" spans="1:14">
      <c r="A947" s="254"/>
      <c r="B947" s="28"/>
      <c r="C947" s="28"/>
      <c r="D947" s="28"/>
      <c r="E947" s="28"/>
      <c r="F947" s="28"/>
      <c r="G947" s="28"/>
      <c r="H947" s="324"/>
      <c r="I947" s="28"/>
      <c r="J947" s="28"/>
      <c r="K947" s="28"/>
      <c r="L947" s="28"/>
      <c r="M947" s="28"/>
      <c r="N947" s="255"/>
    </row>
    <row r="948" spans="1:14">
      <c r="A948" s="254"/>
      <c r="B948" s="28"/>
      <c r="C948" s="28"/>
      <c r="D948" s="28"/>
      <c r="E948" s="28"/>
      <c r="F948" s="28"/>
      <c r="G948" s="28"/>
      <c r="H948" s="324"/>
      <c r="I948" s="28"/>
      <c r="J948" s="28"/>
      <c r="K948" s="28"/>
      <c r="L948" s="28"/>
      <c r="M948" s="28"/>
      <c r="N948" s="255"/>
    </row>
    <row r="949" spans="1:14">
      <c r="A949" s="254"/>
      <c r="B949" s="28"/>
      <c r="C949" s="28"/>
      <c r="D949" s="28"/>
      <c r="E949" s="28"/>
      <c r="F949" s="28"/>
      <c r="G949" s="28"/>
      <c r="H949" s="324"/>
      <c r="I949" s="28"/>
      <c r="J949" s="28"/>
      <c r="K949" s="28"/>
      <c r="L949" s="28"/>
      <c r="M949" s="28"/>
      <c r="N949" s="255"/>
    </row>
    <row r="950" spans="1:14">
      <c r="A950" s="254"/>
      <c r="B950" s="28"/>
      <c r="C950" s="28"/>
      <c r="D950" s="28"/>
      <c r="E950" s="28"/>
      <c r="F950" s="28"/>
      <c r="G950" s="28"/>
      <c r="H950" s="324"/>
      <c r="I950" s="28"/>
      <c r="J950" s="28"/>
      <c r="K950" s="28"/>
      <c r="L950" s="28"/>
      <c r="M950" s="28"/>
      <c r="N950" s="255"/>
    </row>
    <row r="951" spans="1:14">
      <c r="A951" s="254"/>
      <c r="B951" s="28"/>
      <c r="C951" s="28"/>
      <c r="D951" s="28"/>
      <c r="E951" s="28"/>
      <c r="F951" s="28"/>
      <c r="G951" s="28"/>
      <c r="H951" s="324"/>
      <c r="I951" s="28"/>
      <c r="J951" s="28"/>
      <c r="K951" s="28"/>
      <c r="L951" s="28"/>
      <c r="M951" s="28"/>
      <c r="N951" s="255"/>
    </row>
    <row r="952" spans="1:14">
      <c r="A952" s="254"/>
      <c r="B952" s="28"/>
      <c r="C952" s="28"/>
      <c r="D952" s="28"/>
      <c r="E952" s="28"/>
      <c r="F952" s="28"/>
      <c r="G952" s="28"/>
      <c r="H952" s="324"/>
      <c r="I952" s="28"/>
      <c r="J952" s="28"/>
      <c r="K952" s="28"/>
      <c r="L952" s="28"/>
      <c r="M952" s="28"/>
      <c r="N952" s="255"/>
    </row>
    <row r="953" spans="1:14">
      <c r="A953" s="254"/>
      <c r="B953" s="28"/>
      <c r="C953" s="28"/>
      <c r="D953" s="28"/>
      <c r="E953" s="28"/>
      <c r="F953" s="28"/>
      <c r="G953" s="28"/>
      <c r="H953" s="324"/>
      <c r="I953" s="28"/>
      <c r="J953" s="28"/>
      <c r="K953" s="28"/>
      <c r="L953" s="28"/>
      <c r="M953" s="28"/>
      <c r="N953" s="255"/>
    </row>
    <row r="954" spans="1:14">
      <c r="A954" s="254"/>
      <c r="B954" s="28"/>
      <c r="C954" s="28"/>
      <c r="D954" s="28"/>
      <c r="E954" s="28"/>
      <c r="F954" s="28"/>
      <c r="G954" s="28"/>
      <c r="H954" s="324"/>
      <c r="I954" s="28"/>
      <c r="J954" s="28"/>
      <c r="K954" s="28"/>
      <c r="L954" s="28"/>
      <c r="M954" s="28"/>
      <c r="N954" s="255"/>
    </row>
    <row r="955" spans="1:14">
      <c r="A955" s="254"/>
      <c r="B955" s="28"/>
      <c r="C955" s="28"/>
      <c r="D955" s="28"/>
      <c r="E955" s="28"/>
      <c r="F955" s="28"/>
      <c r="G955" s="28"/>
      <c r="H955" s="324"/>
      <c r="I955" s="28"/>
      <c r="J955" s="28"/>
      <c r="K955" s="28"/>
      <c r="L955" s="28"/>
      <c r="M955" s="28"/>
      <c r="N955" s="255"/>
    </row>
    <row r="956" spans="1:14">
      <c r="A956" s="254"/>
      <c r="B956" s="28"/>
      <c r="C956" s="28"/>
      <c r="D956" s="28"/>
      <c r="E956" s="28"/>
      <c r="F956" s="28"/>
      <c r="G956" s="28"/>
      <c r="H956" s="324"/>
      <c r="I956" s="28"/>
      <c r="J956" s="28"/>
      <c r="K956" s="28"/>
      <c r="L956" s="28"/>
      <c r="M956" s="28"/>
      <c r="N956" s="255"/>
    </row>
    <row r="957" spans="1:14">
      <c r="A957" s="254"/>
      <c r="B957" s="28"/>
      <c r="C957" s="28"/>
      <c r="D957" s="28"/>
      <c r="E957" s="28"/>
      <c r="F957" s="28"/>
      <c r="G957" s="28"/>
      <c r="H957" s="324"/>
      <c r="I957" s="28"/>
      <c r="J957" s="28"/>
      <c r="K957" s="28"/>
      <c r="L957" s="28"/>
      <c r="M957" s="28"/>
      <c r="N957" s="255"/>
    </row>
    <row r="958" spans="1:14">
      <c r="A958" s="254"/>
      <c r="B958" s="28"/>
      <c r="C958" s="28"/>
      <c r="D958" s="28"/>
      <c r="E958" s="28"/>
      <c r="F958" s="28"/>
      <c r="G958" s="28"/>
      <c r="H958" s="324"/>
      <c r="I958" s="28"/>
      <c r="J958" s="28"/>
      <c r="K958" s="28"/>
      <c r="L958" s="28"/>
      <c r="M958" s="28"/>
      <c r="N958" s="255"/>
    </row>
    <row r="959" spans="1:14">
      <c r="A959" s="254"/>
      <c r="B959" s="28"/>
      <c r="C959" s="28"/>
      <c r="D959" s="28"/>
      <c r="E959" s="28"/>
      <c r="F959" s="28"/>
      <c r="G959" s="28"/>
      <c r="H959" s="324"/>
      <c r="I959" s="28"/>
      <c r="J959" s="28"/>
      <c r="K959" s="28"/>
      <c r="L959" s="28"/>
      <c r="M959" s="28"/>
      <c r="N959" s="255"/>
    </row>
    <row r="960" spans="1:14">
      <c r="A960" s="254"/>
      <c r="B960" s="28"/>
      <c r="C960" s="28"/>
      <c r="D960" s="28"/>
      <c r="E960" s="28"/>
      <c r="F960" s="28"/>
      <c r="G960" s="28"/>
      <c r="H960" s="324"/>
      <c r="I960" s="28"/>
      <c r="J960" s="28"/>
      <c r="K960" s="28"/>
      <c r="L960" s="28"/>
      <c r="M960" s="28"/>
      <c r="N960" s="255"/>
    </row>
    <row r="961" spans="1:54">
      <c r="A961" s="254"/>
      <c r="B961" s="28"/>
      <c r="C961" s="28"/>
      <c r="D961" s="28"/>
      <c r="E961" s="28"/>
      <c r="F961" s="28"/>
      <c r="G961" s="28"/>
      <c r="H961" s="324"/>
      <c r="I961" s="28"/>
      <c r="J961" s="28"/>
      <c r="K961" s="28"/>
      <c r="L961" s="28"/>
      <c r="M961" s="28"/>
      <c r="N961" s="255"/>
    </row>
    <row r="962" spans="1:54">
      <c r="A962" s="254"/>
      <c r="B962" s="28"/>
      <c r="C962" s="28"/>
      <c r="D962" s="28"/>
      <c r="E962" s="28"/>
      <c r="F962" s="28"/>
      <c r="G962" s="28"/>
      <c r="H962" s="324"/>
      <c r="I962" s="28"/>
      <c r="J962" s="28"/>
      <c r="K962" s="28"/>
      <c r="L962" s="28"/>
      <c r="M962" s="28"/>
      <c r="N962" s="255"/>
    </row>
    <row r="963" spans="1:54">
      <c r="A963" s="254"/>
      <c r="B963" s="28"/>
      <c r="C963" s="28"/>
      <c r="D963" s="28"/>
      <c r="E963" s="28"/>
      <c r="F963" s="28"/>
      <c r="G963" s="28"/>
      <c r="H963" s="324"/>
      <c r="I963" s="28"/>
      <c r="J963" s="28"/>
      <c r="K963" s="28"/>
      <c r="L963" s="28"/>
      <c r="M963" s="28"/>
      <c r="N963" s="255"/>
    </row>
    <row r="964" spans="1:54">
      <c r="A964" s="254"/>
      <c r="B964" s="28"/>
      <c r="C964" s="28"/>
      <c r="D964" s="28"/>
      <c r="E964" s="28"/>
      <c r="F964" s="28"/>
      <c r="G964" s="28"/>
      <c r="H964" s="324"/>
      <c r="I964" s="28"/>
      <c r="J964" s="28"/>
      <c r="K964" s="28"/>
      <c r="L964" s="28"/>
      <c r="M964" s="28"/>
      <c r="N964" s="255"/>
    </row>
    <row r="965" spans="1:54">
      <c r="A965" s="256"/>
      <c r="B965" s="257"/>
      <c r="C965" s="257"/>
      <c r="D965" s="257"/>
      <c r="E965" s="257"/>
      <c r="F965" s="257"/>
      <c r="G965" s="257"/>
      <c r="H965" s="325"/>
      <c r="I965" s="257"/>
      <c r="J965" s="257"/>
      <c r="K965" s="257"/>
      <c r="L965" s="257"/>
      <c r="M965" s="257"/>
      <c r="N965" s="258"/>
    </row>
    <row r="966" spans="1:54" ht="30" customHeight="1">
      <c r="A966" s="251" t="s">
        <v>1148</v>
      </c>
      <c r="B966" s="408" t="s">
        <v>1212</v>
      </c>
      <c r="C966" s="408"/>
      <c r="D966" s="408"/>
      <c r="E966" s="408"/>
      <c r="F966" s="408"/>
      <c r="G966" s="408"/>
      <c r="H966" s="408"/>
      <c r="I966" s="408"/>
      <c r="J966" s="408"/>
      <c r="K966" s="408"/>
      <c r="L966" s="408"/>
      <c r="M966" s="252"/>
      <c r="N966" s="253" t="s">
        <v>1149</v>
      </c>
    </row>
    <row r="967" spans="1:54" ht="24.6" customHeight="1">
      <c r="A967" s="254"/>
      <c r="B967" s="28"/>
      <c r="C967" s="28"/>
      <c r="D967" s="28"/>
      <c r="E967" s="28"/>
      <c r="F967" s="28"/>
      <c r="G967" s="28"/>
      <c r="H967" s="324"/>
      <c r="I967" s="28"/>
      <c r="J967" s="28"/>
      <c r="K967" s="28"/>
      <c r="L967" s="28"/>
      <c r="M967" s="28"/>
      <c r="N967" s="255"/>
    </row>
    <row r="968" spans="1:54">
      <c r="A968" s="254"/>
      <c r="B968" s="28"/>
      <c r="C968" s="28"/>
      <c r="D968" s="28"/>
      <c r="E968" s="28"/>
      <c r="F968" s="28"/>
      <c r="G968" s="28"/>
      <c r="H968" s="324"/>
      <c r="I968" s="28"/>
      <c r="J968" s="28"/>
      <c r="K968" s="28"/>
      <c r="L968" s="28"/>
      <c r="M968" s="28"/>
      <c r="N968" s="255"/>
    </row>
    <row r="969" spans="1:54" ht="25.2" customHeight="1">
      <c r="A969" s="254"/>
      <c r="B969" s="28"/>
      <c r="C969" s="28"/>
      <c r="D969" s="28"/>
      <c r="E969" s="28"/>
      <c r="F969" s="28"/>
      <c r="G969" s="28"/>
      <c r="H969" s="324"/>
      <c r="I969" s="28"/>
      <c r="J969" s="28"/>
      <c r="K969" s="28"/>
      <c r="L969" s="28"/>
      <c r="M969" s="28"/>
      <c r="N969" s="255"/>
    </row>
    <row r="970" spans="1:54" ht="19.95" customHeight="1">
      <c r="A970" s="254"/>
      <c r="B970" s="28"/>
      <c r="C970" s="28"/>
      <c r="D970" s="28"/>
      <c r="E970" s="28"/>
      <c r="F970" s="28"/>
      <c r="G970" s="28"/>
      <c r="H970" s="324"/>
      <c r="I970" s="28"/>
      <c r="J970" s="28"/>
      <c r="K970" s="28"/>
      <c r="L970" s="28"/>
      <c r="M970" s="28"/>
      <c r="N970" s="255"/>
    </row>
    <row r="971" spans="1:54" ht="19.95" customHeight="1">
      <c r="A971" s="254"/>
      <c r="B971" s="28"/>
      <c r="C971" s="28"/>
      <c r="D971" s="28"/>
      <c r="E971" s="28"/>
      <c r="F971" s="28"/>
      <c r="G971" s="28"/>
      <c r="H971" s="324"/>
      <c r="I971" s="28"/>
      <c r="J971" s="28"/>
      <c r="K971" s="28"/>
      <c r="L971" s="28"/>
      <c r="M971" s="28"/>
      <c r="N971" s="255"/>
      <c r="BB971" s="136" t="s">
        <v>1107</v>
      </c>
    </row>
    <row r="972" spans="1:54" ht="19.95" customHeight="1">
      <c r="A972" s="254"/>
      <c r="B972" s="28"/>
      <c r="C972" s="28"/>
      <c r="D972" s="28"/>
      <c r="E972" s="28"/>
      <c r="F972" s="28"/>
      <c r="G972" s="28"/>
      <c r="H972" s="324"/>
      <c r="I972" s="28"/>
      <c r="J972" s="28"/>
      <c r="K972" s="28"/>
      <c r="L972" s="28"/>
      <c r="M972" s="28"/>
      <c r="N972" s="255"/>
      <c r="BB972" s="136" t="s">
        <v>1108</v>
      </c>
    </row>
    <row r="973" spans="1:54" ht="19.95" customHeight="1">
      <c r="A973" s="254"/>
      <c r="B973" s="28"/>
      <c r="C973" s="28"/>
      <c r="D973" s="28"/>
      <c r="E973" s="28"/>
      <c r="F973" s="28"/>
      <c r="G973" s="28"/>
      <c r="H973" s="324"/>
      <c r="I973" s="28"/>
      <c r="J973" s="28"/>
      <c r="K973" s="28"/>
      <c r="L973" s="28"/>
      <c r="M973" s="28"/>
      <c r="N973" s="255"/>
      <c r="BB973" s="136" t="s">
        <v>1109</v>
      </c>
    </row>
    <row r="974" spans="1:54" ht="19.95" customHeight="1">
      <c r="A974" s="254"/>
      <c r="B974" s="28"/>
      <c r="C974" s="28"/>
      <c r="D974" s="28"/>
      <c r="E974" s="28"/>
      <c r="F974" s="28"/>
      <c r="G974" s="28"/>
      <c r="H974" s="324"/>
      <c r="I974" s="28"/>
      <c r="J974" s="28"/>
      <c r="K974" s="28"/>
      <c r="L974" s="28"/>
      <c r="M974" s="28"/>
      <c r="N974" s="255"/>
      <c r="BB974" s="136" t="s">
        <v>1110</v>
      </c>
    </row>
    <row r="975" spans="1:54" ht="19.95" customHeight="1">
      <c r="A975" s="254"/>
      <c r="B975" s="28"/>
      <c r="C975" s="28"/>
      <c r="D975" s="28"/>
      <c r="E975" s="28"/>
      <c r="F975" s="28"/>
      <c r="G975" s="28"/>
      <c r="H975" s="324"/>
      <c r="I975" s="28"/>
      <c r="J975" s="28"/>
      <c r="K975" s="28"/>
      <c r="L975" s="28"/>
      <c r="M975" s="28"/>
      <c r="N975" s="255"/>
      <c r="BB975" s="136" t="s">
        <v>1111</v>
      </c>
    </row>
    <row r="976" spans="1:54" ht="19.95" customHeight="1">
      <c r="A976" s="254"/>
      <c r="B976" s="28"/>
      <c r="C976" s="28"/>
      <c r="D976" s="28"/>
      <c r="E976" s="28"/>
      <c r="F976" s="28"/>
      <c r="G976" s="28"/>
      <c r="H976" s="324"/>
      <c r="I976" s="28"/>
      <c r="J976" s="28"/>
      <c r="K976" s="28"/>
      <c r="L976" s="28"/>
      <c r="M976" s="28"/>
      <c r="N976" s="255"/>
    </row>
    <row r="977" spans="1:62" ht="19.95" customHeight="1" thickBot="1">
      <c r="A977" s="254"/>
      <c r="B977" s="28"/>
      <c r="C977" s="28"/>
      <c r="D977" s="28"/>
      <c r="E977" s="28"/>
      <c r="F977" s="28"/>
      <c r="G977" s="28"/>
      <c r="H977" s="324"/>
      <c r="I977" s="28"/>
      <c r="J977" s="28"/>
      <c r="K977" s="28"/>
      <c r="L977" s="28"/>
      <c r="M977" s="28"/>
      <c r="N977" s="255"/>
    </row>
    <row r="978" spans="1:62" ht="19.95" customHeight="1">
      <c r="A978" s="254"/>
      <c r="B978" s="28"/>
      <c r="C978" s="28"/>
      <c r="D978" s="28"/>
      <c r="E978" s="28"/>
      <c r="F978" s="28"/>
      <c r="G978" s="469"/>
      <c r="H978" s="470"/>
      <c r="I978" s="470"/>
      <c r="J978" s="470"/>
      <c r="K978" s="470"/>
      <c r="L978" s="470"/>
      <c r="M978" s="471"/>
      <c r="N978" s="255"/>
    </row>
    <row r="979" spans="1:62" ht="19.95" customHeight="1" thickBot="1">
      <c r="A979" s="254"/>
      <c r="B979" s="28"/>
      <c r="C979" s="28"/>
      <c r="D979" s="28"/>
      <c r="E979" s="28"/>
      <c r="F979" s="28"/>
      <c r="G979" s="472"/>
      <c r="H979" s="473"/>
      <c r="I979" s="473"/>
      <c r="J979" s="473"/>
      <c r="K979" s="473"/>
      <c r="L979" s="473"/>
      <c r="M979" s="474"/>
      <c r="N979" s="255"/>
    </row>
    <row r="980" spans="1:62" ht="10.199999999999999" customHeight="1">
      <c r="A980" s="254"/>
      <c r="B980" s="28"/>
      <c r="C980" s="28"/>
      <c r="D980" s="28"/>
      <c r="E980" s="28"/>
      <c r="F980" s="28"/>
      <c r="G980" s="28"/>
      <c r="H980" s="324"/>
      <c r="I980" s="28"/>
      <c r="J980" s="28"/>
      <c r="K980" s="28"/>
      <c r="L980" s="28"/>
      <c r="M980" s="28"/>
      <c r="N980" s="255"/>
    </row>
    <row r="981" spans="1:62" ht="19.95" customHeight="1">
      <c r="A981" s="254"/>
      <c r="B981" s="441" t="str">
        <f>BB981</f>
        <v>SELECT FROM THE DROPDOWN LIST HOW READY YOU ARE TO TRY THIS</v>
      </c>
      <c r="C981" s="441"/>
      <c r="D981" s="441"/>
      <c r="E981" s="441"/>
      <c r="F981" s="441"/>
      <c r="G981" s="441"/>
      <c r="H981" s="441"/>
      <c r="I981" s="441"/>
      <c r="J981" s="441"/>
      <c r="K981" s="441"/>
      <c r="L981" s="441"/>
      <c r="M981" s="441"/>
      <c r="N981" s="255"/>
      <c r="BB981" s="2" t="str">
        <f>IF($G$978=BB$971,BD981,IF($G$978=BB$972,BE981,IF($G$978=BB$973,BF981,IF($G$978=BB$974,BG981,IF($G$978=BB$975,BH981,BJ981)))))</f>
        <v>SELECT FROM THE DROPDOWN LIST HOW READY YOU ARE TO TRY THIS</v>
      </c>
      <c r="BD981" s="2" t="s">
        <v>1230</v>
      </c>
      <c r="BE981" s="2" t="s">
        <v>1231</v>
      </c>
      <c r="BF981" s="2" t="s">
        <v>1122</v>
      </c>
      <c r="BG981" s="2" t="s">
        <v>1123</v>
      </c>
      <c r="BH981" s="2" t="s">
        <v>1124</v>
      </c>
      <c r="BI981" s="2" t="s">
        <v>553</v>
      </c>
      <c r="BJ981" s="2" t="s">
        <v>1125</v>
      </c>
    </row>
    <row r="982" spans="1:62" ht="19.95" customHeight="1">
      <c r="A982" s="254"/>
      <c r="B982" s="441"/>
      <c r="C982" s="441"/>
      <c r="D982" s="441"/>
      <c r="E982" s="441"/>
      <c r="F982" s="441"/>
      <c r="G982" s="441"/>
      <c r="H982" s="441"/>
      <c r="I982" s="441"/>
      <c r="J982" s="441"/>
      <c r="K982" s="441"/>
      <c r="L982" s="441"/>
      <c r="M982" s="441"/>
      <c r="N982" s="255"/>
      <c r="BB982" s="2" t="str">
        <f>IF($G$978=BB$971,BD982,IF($G$978=BB$972,BE982,IF($G$978=BB$973,BF982,IF($G$978=BB$974,BG982,IF($G$978=BB$975,BH982,BJ982)))))</f>
        <v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v>
      </c>
      <c r="BD982" s="2" t="s">
        <v>1112</v>
      </c>
      <c r="BE982" s="2" t="s">
        <v>1112</v>
      </c>
      <c r="BF982" s="2" t="s">
        <v>1112</v>
      </c>
      <c r="BG982" s="2" t="s">
        <v>1112</v>
      </c>
      <c r="BH982" s="2" t="s">
        <v>1112</v>
      </c>
      <c r="BI982" s="2" t="s">
        <v>553</v>
      </c>
      <c r="BJ982" s="2" t="s">
        <v>1126</v>
      </c>
    </row>
    <row r="983" spans="1:62" ht="19.95" customHeight="1">
      <c r="A983" s="254"/>
      <c r="B983" s="441"/>
      <c r="C983" s="441"/>
      <c r="D983" s="441"/>
      <c r="E983" s="441"/>
      <c r="F983" s="441"/>
      <c r="G983" s="441"/>
      <c r="H983" s="441"/>
      <c r="I983" s="441"/>
      <c r="J983" s="441"/>
      <c r="K983" s="441"/>
      <c r="L983" s="441"/>
      <c r="M983" s="441"/>
      <c r="N983" s="255"/>
      <c r="BB983" s="2" t="str">
        <f>IF($G$978=BB$971,BD983,IF($G$978=BB$972,BE983,IF($G$978=BB$973,BF983,IF($G$978=BB$974,BG983,IF($G$978=BB$975,BH983,BJ983)))))</f>
        <v>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v>
      </c>
      <c r="BD983" s="2" t="s">
        <v>1118</v>
      </c>
      <c r="BE983" s="2" t="s">
        <v>1119</v>
      </c>
      <c r="BF983" s="2" t="s">
        <v>1129</v>
      </c>
      <c r="BG983" s="2" t="s">
        <v>1120</v>
      </c>
      <c r="BH983" s="2" t="s">
        <v>1121</v>
      </c>
      <c r="BI983" s="2" t="s">
        <v>553</v>
      </c>
      <c r="BJ983" s="2" t="s">
        <v>1229</v>
      </c>
    </row>
    <row r="984" spans="1:62" ht="19.95" customHeight="1">
      <c r="A984" s="254"/>
      <c r="B984" s="441" t="str">
        <f>BB982</f>
        <v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v>
      </c>
      <c r="C984" s="441"/>
      <c r="D984" s="441"/>
      <c r="E984" s="441"/>
      <c r="F984" s="441"/>
      <c r="G984" s="441"/>
      <c r="H984" s="441"/>
      <c r="I984" s="441"/>
      <c r="J984" s="441"/>
      <c r="K984" s="441"/>
      <c r="L984" s="441"/>
      <c r="M984" s="441"/>
      <c r="N984" s="255"/>
      <c r="BB984" s="2" t="str">
        <f t="shared" ref="BB984:BB985" si="21">IF($G$978=BB$971,BD984,IF($G$978=BB$972,BE984,IF($G$978=BB$973,BF984,IF($G$978=BB$974,BG984,IF($G$978=BB$975,BH984,BJ984)))))</f>
        <v>Politics exist to guide our behavior to serve needs, namely to shape laws. While no one sits above the law, no law sits above the needs it exists to serve. Whose needs are best served in how our laws are formed, interpreted, enforced, and politicized?</v>
      </c>
      <c r="BD984" s="2" t="s">
        <v>1113</v>
      </c>
      <c r="BE984" s="2" t="s">
        <v>1114</v>
      </c>
      <c r="BF984" s="2" t="s">
        <v>1115</v>
      </c>
      <c r="BG984" s="2" t="s">
        <v>1116</v>
      </c>
      <c r="BH984" s="2" t="s">
        <v>1117</v>
      </c>
      <c r="BI984" s="2" t="s">
        <v>553</v>
      </c>
      <c r="BJ984" s="2" t="s">
        <v>1128</v>
      </c>
    </row>
    <row r="985" spans="1:62" ht="19.95" customHeight="1">
      <c r="A985" s="254"/>
      <c r="B985" s="441"/>
      <c r="C985" s="441"/>
      <c r="D985" s="441"/>
      <c r="E985" s="441"/>
      <c r="F985" s="441"/>
      <c r="G985" s="441"/>
      <c r="H985" s="441"/>
      <c r="I985" s="441"/>
      <c r="J985" s="441"/>
      <c r="K985" s="441"/>
      <c r="L985" s="441"/>
      <c r="M985" s="441"/>
      <c r="N985" s="255"/>
      <c r="BB985" s="2" t="str">
        <f t="shared" si="21"/>
        <v>Widespread anxiety and depression suggest our politics and our system of laws fail to properly serve our many specific needs. Such anxiety and depression arise from unmet needs, so let's look at particular pain points on both sides of eight key political issues.</v>
      </c>
      <c r="BD985" s="2" t="s">
        <v>1127</v>
      </c>
      <c r="BE985" s="2" t="s">
        <v>1127</v>
      </c>
      <c r="BF985" s="2" t="s">
        <v>1127</v>
      </c>
      <c r="BG985" s="2" t="s">
        <v>1127</v>
      </c>
      <c r="BH985" s="2" t="s">
        <v>1127</v>
      </c>
      <c r="BI985" s="2" t="s">
        <v>553</v>
      </c>
      <c r="BJ985" s="2" t="s">
        <v>1130</v>
      </c>
    </row>
    <row r="986" spans="1:62" ht="19.95" customHeight="1">
      <c r="A986" s="254"/>
      <c r="B986" s="441"/>
      <c r="C986" s="441"/>
      <c r="D986" s="441"/>
      <c r="E986" s="441"/>
      <c r="F986" s="441"/>
      <c r="G986" s="441"/>
      <c r="H986" s="441"/>
      <c r="I986" s="441"/>
      <c r="J986" s="441"/>
      <c r="K986" s="441"/>
      <c r="L986" s="441"/>
      <c r="M986" s="441"/>
      <c r="N986" s="255"/>
    </row>
    <row r="987" spans="1:62" ht="19.95" customHeight="1">
      <c r="A987" s="254"/>
      <c r="B987" s="441"/>
      <c r="C987" s="441"/>
      <c r="D987" s="441"/>
      <c r="E987" s="441"/>
      <c r="F987" s="441"/>
      <c r="G987" s="441"/>
      <c r="H987" s="441"/>
      <c r="I987" s="441"/>
      <c r="J987" s="441"/>
      <c r="K987" s="441"/>
      <c r="L987" s="441"/>
      <c r="M987" s="441"/>
      <c r="N987" s="255"/>
    </row>
    <row r="988" spans="1:62" ht="19.95" customHeight="1">
      <c r="A988" s="254"/>
      <c r="B988" s="441"/>
      <c r="C988" s="441"/>
      <c r="D988" s="441"/>
      <c r="E988" s="441"/>
      <c r="F988" s="441"/>
      <c r="G988" s="441"/>
      <c r="H988" s="441"/>
      <c r="I988" s="441"/>
      <c r="J988" s="441"/>
      <c r="K988" s="441"/>
      <c r="L988" s="441"/>
      <c r="M988" s="441"/>
      <c r="N988" s="255"/>
    </row>
    <row r="989" spans="1:62" ht="19.95" customHeight="1">
      <c r="A989" s="254"/>
      <c r="B989" s="441" t="str">
        <f>BB983</f>
        <v>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v>
      </c>
      <c r="C989" s="441"/>
      <c r="D989" s="441"/>
      <c r="E989" s="441"/>
      <c r="F989" s="441"/>
      <c r="G989" s="441"/>
      <c r="H989" s="441"/>
      <c r="I989" s="441"/>
      <c r="J989" s="441"/>
      <c r="K989" s="441"/>
      <c r="L989" s="441"/>
      <c r="M989" s="441"/>
      <c r="N989" s="255"/>
    </row>
    <row r="990" spans="1:62" ht="19.95" customHeight="1">
      <c r="A990" s="254"/>
      <c r="B990" s="441"/>
      <c r="C990" s="441"/>
      <c r="D990" s="441"/>
      <c r="E990" s="441"/>
      <c r="F990" s="441"/>
      <c r="G990" s="441"/>
      <c r="H990" s="441"/>
      <c r="I990" s="441"/>
      <c r="J990" s="441"/>
      <c r="K990" s="441"/>
      <c r="L990" s="441"/>
      <c r="M990" s="441"/>
      <c r="N990" s="255"/>
    </row>
    <row r="991" spans="1:62" ht="19.95" customHeight="1">
      <c r="A991" s="254"/>
      <c r="B991" s="441"/>
      <c r="C991" s="441"/>
      <c r="D991" s="441"/>
      <c r="E991" s="441"/>
      <c r="F991" s="441"/>
      <c r="G991" s="441"/>
      <c r="H991" s="441"/>
      <c r="I991" s="441"/>
      <c r="J991" s="441"/>
      <c r="K991" s="441"/>
      <c r="L991" s="441"/>
      <c r="M991" s="441"/>
      <c r="N991" s="255"/>
    </row>
    <row r="992" spans="1:62" ht="19.95" customHeight="1">
      <c r="A992" s="254"/>
      <c r="B992" s="441"/>
      <c r="C992" s="441"/>
      <c r="D992" s="441"/>
      <c r="E992" s="441"/>
      <c r="F992" s="441"/>
      <c r="G992" s="441"/>
      <c r="H992" s="441"/>
      <c r="I992" s="441"/>
      <c r="J992" s="441"/>
      <c r="K992" s="441"/>
      <c r="L992" s="441"/>
      <c r="M992" s="441"/>
      <c r="N992" s="255"/>
    </row>
    <row r="993" spans="1:14" ht="19.95" customHeight="1">
      <c r="A993" s="254"/>
      <c r="B993" s="441" t="str">
        <f>BB984</f>
        <v>Politics exist to guide our behavior to serve needs, namely to shape laws. While no one sits above the law, no law sits above the needs it exists to serve. Whose needs are best served in how our laws are formed, interpreted, enforced, and politicized?</v>
      </c>
      <c r="C993" s="441"/>
      <c r="D993" s="441"/>
      <c r="E993" s="441"/>
      <c r="F993" s="441"/>
      <c r="G993" s="441"/>
      <c r="H993" s="441"/>
      <c r="I993" s="441"/>
      <c r="J993" s="441"/>
      <c r="K993" s="441"/>
      <c r="L993" s="441"/>
      <c r="M993" s="441"/>
      <c r="N993" s="255"/>
    </row>
    <row r="994" spans="1:14" ht="19.95" customHeight="1">
      <c r="A994" s="254"/>
      <c r="B994" s="441"/>
      <c r="C994" s="441"/>
      <c r="D994" s="441"/>
      <c r="E994" s="441"/>
      <c r="F994" s="441"/>
      <c r="G994" s="441"/>
      <c r="H994" s="441"/>
      <c r="I994" s="441"/>
      <c r="J994" s="441"/>
      <c r="K994" s="441"/>
      <c r="L994" s="441"/>
      <c r="M994" s="441"/>
      <c r="N994" s="255"/>
    </row>
    <row r="995" spans="1:14" ht="19.95" customHeight="1">
      <c r="A995" s="254"/>
      <c r="B995" s="441"/>
      <c r="C995" s="441"/>
      <c r="D995" s="441"/>
      <c r="E995" s="441"/>
      <c r="F995" s="441"/>
      <c r="G995" s="441"/>
      <c r="H995" s="441"/>
      <c r="I995" s="441"/>
      <c r="J995" s="441"/>
      <c r="K995" s="441"/>
      <c r="L995" s="441"/>
      <c r="M995" s="441"/>
      <c r="N995" s="255"/>
    </row>
    <row r="996" spans="1:14" ht="19.95" customHeight="1">
      <c r="A996" s="254"/>
      <c r="B996" s="515" t="str">
        <f>BB985</f>
        <v>Widespread anxiety and depression suggest our politics and our system of laws fail to properly serve our many specific needs. Such anxiety and depression arise from unmet needs, so let's look at particular pain points on both sides of eight key political issues.</v>
      </c>
      <c r="C996" s="515"/>
      <c r="D996" s="515"/>
      <c r="E996" s="515"/>
      <c r="F996" s="515"/>
      <c r="G996" s="515"/>
      <c r="H996" s="515"/>
      <c r="I996" s="515"/>
      <c r="J996" s="515"/>
      <c r="K996" s="515"/>
      <c r="L996" s="515"/>
      <c r="M996" s="515"/>
      <c r="N996" s="255"/>
    </row>
    <row r="997" spans="1:14" ht="19.95" customHeight="1">
      <c r="A997" s="254"/>
      <c r="B997" s="515"/>
      <c r="C997" s="515"/>
      <c r="D997" s="515"/>
      <c r="E997" s="515"/>
      <c r="F997" s="515"/>
      <c r="G997" s="515"/>
      <c r="H997" s="515"/>
      <c r="I997" s="515"/>
      <c r="J997" s="515"/>
      <c r="K997" s="515"/>
      <c r="L997" s="515"/>
      <c r="M997" s="515"/>
      <c r="N997" s="255"/>
    </row>
    <row r="998" spans="1:14" ht="19.95" customHeight="1">
      <c r="A998" s="254"/>
      <c r="B998" s="515"/>
      <c r="C998" s="515"/>
      <c r="D998" s="515"/>
      <c r="E998" s="515"/>
      <c r="F998" s="515"/>
      <c r="G998" s="515"/>
      <c r="H998" s="515"/>
      <c r="I998" s="515"/>
      <c r="J998" s="515"/>
      <c r="K998" s="515"/>
      <c r="L998" s="515"/>
      <c r="M998" s="515"/>
      <c r="N998" s="255"/>
    </row>
    <row r="999" spans="1:14">
      <c r="A999" s="256"/>
      <c r="B999" s="257"/>
      <c r="C999" s="257"/>
      <c r="D999" s="257"/>
      <c r="E999" s="257"/>
      <c r="F999" s="257"/>
      <c r="G999" s="257"/>
      <c r="H999" s="325"/>
      <c r="I999" s="257"/>
      <c r="J999" s="257"/>
      <c r="K999" s="257"/>
      <c r="L999" s="257"/>
      <c r="M999" s="257"/>
      <c r="N999" s="258"/>
    </row>
    <row r="1000" spans="1:14" ht="30" customHeight="1">
      <c r="A1000" s="239" t="s">
        <v>1148</v>
      </c>
      <c r="B1000" s="377" t="s">
        <v>1143</v>
      </c>
      <c r="C1000" s="377"/>
      <c r="D1000" s="377"/>
      <c r="E1000" s="377"/>
      <c r="F1000" s="377"/>
      <c r="G1000" s="377"/>
      <c r="H1000" s="377"/>
      <c r="I1000" s="377"/>
      <c r="J1000" s="377"/>
      <c r="K1000" s="377"/>
      <c r="L1000" s="377"/>
      <c r="M1000" s="377"/>
      <c r="N1000" s="240" t="s">
        <v>1149</v>
      </c>
    </row>
    <row r="1001" spans="1:14" ht="34.950000000000003" customHeight="1">
      <c r="A1001" s="241"/>
      <c r="B1001" s="584" t="s">
        <v>1106</v>
      </c>
      <c r="C1001" s="584"/>
      <c r="D1001" s="584"/>
      <c r="E1001" s="584"/>
      <c r="F1001" s="584"/>
      <c r="G1001" s="584"/>
      <c r="H1001" s="584"/>
      <c r="I1001" s="584"/>
      <c r="J1001" s="584"/>
      <c r="K1001" s="584"/>
      <c r="L1001" s="584"/>
      <c r="M1001" s="584"/>
      <c r="N1001" s="242"/>
    </row>
    <row r="1002" spans="1:14" ht="37.200000000000003" customHeight="1">
      <c r="A1002" s="243"/>
      <c r="B1002" s="585" t="s">
        <v>1239</v>
      </c>
      <c r="C1002" s="585"/>
      <c r="D1002" s="585"/>
      <c r="E1002" s="585"/>
      <c r="F1002" s="585"/>
      <c r="G1002" s="585"/>
      <c r="H1002" s="585"/>
      <c r="I1002" s="585"/>
      <c r="J1002" s="585"/>
      <c r="K1002" s="585"/>
      <c r="L1002" s="585"/>
      <c r="M1002" s="585"/>
      <c r="N1002" s="244"/>
    </row>
    <row r="1003" spans="1:14" ht="37.200000000000003" customHeight="1">
      <c r="A1003" s="243"/>
      <c r="B1003" s="585"/>
      <c r="C1003" s="585"/>
      <c r="D1003" s="585"/>
      <c r="E1003" s="585"/>
      <c r="F1003" s="585"/>
      <c r="G1003" s="585"/>
      <c r="H1003" s="585"/>
      <c r="I1003" s="585"/>
      <c r="J1003" s="585"/>
      <c r="K1003" s="585"/>
      <c r="L1003" s="585"/>
      <c r="M1003" s="585"/>
      <c r="N1003" s="244"/>
    </row>
    <row r="1004" spans="1:14" ht="4.95" customHeight="1">
      <c r="A1004" s="243"/>
      <c r="B1004" s="245"/>
      <c r="C1004" s="245"/>
      <c r="D1004" s="245"/>
      <c r="E1004" s="245"/>
      <c r="F1004" s="245"/>
      <c r="G1004" s="245"/>
      <c r="H1004" s="339"/>
      <c r="I1004" s="245"/>
      <c r="J1004" s="245"/>
      <c r="K1004" s="245"/>
      <c r="L1004" s="245"/>
      <c r="M1004" s="245"/>
      <c r="N1004" s="244"/>
    </row>
    <row r="1005" spans="1:14" ht="30" customHeight="1">
      <c r="A1005" s="243"/>
      <c r="B1005" s="109" t="s">
        <v>420</v>
      </c>
      <c r="C1005" s="107"/>
      <c r="D1005" s="107"/>
      <c r="E1005" s="107"/>
      <c r="F1005" s="107"/>
      <c r="G1005" s="107"/>
      <c r="H1005" s="342"/>
      <c r="I1005" s="108"/>
      <c r="J1005" s="108"/>
      <c r="K1005" s="108"/>
      <c r="L1005" s="108"/>
      <c r="M1005" s="110" t="s">
        <v>421</v>
      </c>
      <c r="N1005" s="244"/>
    </row>
    <row r="1006" spans="1:14" ht="15" customHeight="1">
      <c r="A1006" s="243"/>
      <c r="B1006" s="115" t="s">
        <v>423</v>
      </c>
      <c r="C1006" s="102"/>
      <c r="D1006" s="102"/>
      <c r="E1006" s="102"/>
      <c r="F1006" s="102"/>
      <c r="G1006" s="102"/>
      <c r="H1006" s="342"/>
      <c r="I1006" s="103"/>
      <c r="J1006" s="103"/>
      <c r="K1006" s="103"/>
      <c r="L1006" s="103"/>
      <c r="M1006" s="116" t="s">
        <v>422</v>
      </c>
      <c r="N1006" s="244"/>
    </row>
    <row r="1007" spans="1:14" ht="4.95" customHeight="1">
      <c r="A1007" s="243"/>
      <c r="B1007" s="245"/>
      <c r="C1007" s="245"/>
      <c r="D1007" s="245"/>
      <c r="E1007" s="245"/>
      <c r="F1007" s="245"/>
      <c r="G1007" s="245"/>
      <c r="H1007" s="339"/>
      <c r="I1007" s="245"/>
      <c r="J1007" s="245"/>
      <c r="K1007" s="245"/>
      <c r="L1007" s="245"/>
      <c r="M1007" s="245"/>
      <c r="N1007" s="244"/>
    </row>
    <row r="1008" spans="1:14" ht="10.199999999999999" customHeight="1">
      <c r="A1008" s="246"/>
      <c r="B1008" s="112"/>
      <c r="C1008" s="112"/>
      <c r="D1008" s="112"/>
      <c r="E1008" s="112"/>
      <c r="F1008" s="112"/>
      <c r="G1008" s="112"/>
      <c r="H1008" s="338"/>
      <c r="I1008" s="112"/>
      <c r="J1008" s="112"/>
      <c r="K1008" s="112"/>
      <c r="L1008" s="112"/>
      <c r="M1008" s="112"/>
      <c r="N1008" s="247"/>
    </row>
    <row r="1009" spans="1:14" ht="15" customHeight="1">
      <c r="A1009" s="246"/>
      <c r="B1009" s="113" t="s">
        <v>426</v>
      </c>
      <c r="C1009" s="112"/>
      <c r="D1009" s="112"/>
      <c r="E1009" s="567" t="s">
        <v>53</v>
      </c>
      <c r="F1009" s="567"/>
      <c r="G1009" s="567"/>
      <c r="H1009" s="567"/>
      <c r="I1009" s="567"/>
      <c r="J1009" s="567"/>
      <c r="K1009" s="112"/>
      <c r="L1009" s="112"/>
      <c r="M1009" s="114" t="s">
        <v>426</v>
      </c>
      <c r="N1009" s="247"/>
    </row>
    <row r="1010" spans="1:14" ht="15" customHeight="1">
      <c r="A1010" s="246"/>
      <c r="B1010" s="101" t="s">
        <v>427</v>
      </c>
      <c r="C1010" s="102"/>
      <c r="D1010" s="102"/>
      <c r="E1010" s="102"/>
      <c r="F1010" s="102"/>
      <c r="G1010" s="102"/>
      <c r="H1010" s="342"/>
      <c r="I1010" s="103"/>
      <c r="J1010" s="103"/>
      <c r="K1010" s="103"/>
      <c r="L1010" s="103"/>
      <c r="M1010" s="104" t="s">
        <v>428</v>
      </c>
      <c r="N1010" s="247"/>
    </row>
    <row r="1011" spans="1:14" ht="15" customHeight="1">
      <c r="A1011" s="246"/>
      <c r="B1011" s="105" t="s">
        <v>430</v>
      </c>
      <c r="C1011" s="102"/>
      <c r="D1011" s="102"/>
      <c r="E1011" s="102"/>
      <c r="F1011" s="102"/>
      <c r="G1011" s="102"/>
      <c r="H1011" s="342"/>
      <c r="I1011" s="103"/>
      <c r="J1011" s="103"/>
      <c r="K1011" s="103"/>
      <c r="L1011" s="103"/>
      <c r="M1011" s="106" t="s">
        <v>429</v>
      </c>
      <c r="N1011" s="247"/>
    </row>
    <row r="1012" spans="1:14" ht="10.199999999999999" customHeight="1">
      <c r="A1012" s="246"/>
      <c r="B1012" s="112"/>
      <c r="C1012" s="112"/>
      <c r="D1012" s="112"/>
      <c r="E1012" s="112"/>
      <c r="F1012" s="112"/>
      <c r="G1012" s="112"/>
      <c r="H1012" s="338"/>
      <c r="I1012" s="112"/>
      <c r="J1012" s="112"/>
      <c r="K1012" s="112"/>
      <c r="L1012" s="112"/>
      <c r="M1012" s="112"/>
      <c r="N1012" s="247"/>
    </row>
    <row r="1013" spans="1:14" ht="15" customHeight="1">
      <c r="A1013" s="246"/>
      <c r="B1013" s="113" t="s">
        <v>426</v>
      </c>
      <c r="C1013" s="112"/>
      <c r="D1013" s="112"/>
      <c r="E1013" s="567" t="s">
        <v>81</v>
      </c>
      <c r="F1013" s="567"/>
      <c r="G1013" s="567"/>
      <c r="H1013" s="567"/>
      <c r="I1013" s="567"/>
      <c r="J1013" s="567"/>
      <c r="K1013" s="112"/>
      <c r="L1013" s="112"/>
      <c r="M1013" s="114" t="s">
        <v>426</v>
      </c>
      <c r="N1013" s="247"/>
    </row>
    <row r="1014" spans="1:14" ht="15" customHeight="1">
      <c r="A1014" s="246"/>
      <c r="B1014" s="101" t="s">
        <v>433</v>
      </c>
      <c r="C1014" s="102"/>
      <c r="D1014" s="102"/>
      <c r="E1014" s="102"/>
      <c r="F1014" s="102"/>
      <c r="G1014" s="102"/>
      <c r="H1014" s="342"/>
      <c r="I1014" s="103"/>
      <c r="J1014" s="103"/>
      <c r="K1014" s="103"/>
      <c r="L1014" s="103"/>
      <c r="M1014" s="104" t="s">
        <v>445</v>
      </c>
      <c r="N1014" s="247"/>
    </row>
    <row r="1015" spans="1:14" ht="15" customHeight="1">
      <c r="A1015" s="246"/>
      <c r="B1015" s="105" t="s">
        <v>434</v>
      </c>
      <c r="C1015" s="102"/>
      <c r="D1015" s="102"/>
      <c r="E1015" s="102"/>
      <c r="F1015" s="102"/>
      <c r="G1015" s="102"/>
      <c r="H1015" s="342"/>
      <c r="I1015" s="103"/>
      <c r="J1015" s="103"/>
      <c r="K1015" s="103"/>
      <c r="L1015" s="103"/>
      <c r="M1015" s="106" t="s">
        <v>446</v>
      </c>
      <c r="N1015" s="247"/>
    </row>
    <row r="1016" spans="1:14" ht="10.199999999999999" customHeight="1">
      <c r="A1016" s="246"/>
      <c r="B1016" s="112"/>
      <c r="C1016" s="112"/>
      <c r="D1016" s="112"/>
      <c r="E1016" s="112"/>
      <c r="F1016" s="112"/>
      <c r="G1016" s="112"/>
      <c r="H1016" s="338"/>
      <c r="I1016" s="112"/>
      <c r="J1016" s="112"/>
      <c r="K1016" s="112"/>
      <c r="L1016" s="112"/>
      <c r="M1016" s="112"/>
      <c r="N1016" s="247"/>
    </row>
    <row r="1017" spans="1:14" ht="15" customHeight="1">
      <c r="A1017" s="246"/>
      <c r="B1017" s="113" t="s">
        <v>426</v>
      </c>
      <c r="C1017" s="112"/>
      <c r="D1017" s="112"/>
      <c r="E1017" s="567" t="s">
        <v>82</v>
      </c>
      <c r="F1017" s="567"/>
      <c r="G1017" s="567"/>
      <c r="H1017" s="567"/>
      <c r="I1017" s="567"/>
      <c r="J1017" s="567"/>
      <c r="K1017" s="112"/>
      <c r="L1017" s="112"/>
      <c r="M1017" s="114" t="s">
        <v>426</v>
      </c>
      <c r="N1017" s="247"/>
    </row>
    <row r="1018" spans="1:14" ht="15" customHeight="1">
      <c r="A1018" s="246"/>
      <c r="B1018" s="101" t="s">
        <v>435</v>
      </c>
      <c r="C1018" s="102"/>
      <c r="D1018" s="102"/>
      <c r="E1018" s="102"/>
      <c r="F1018" s="102"/>
      <c r="G1018" s="102"/>
      <c r="H1018" s="342"/>
      <c r="I1018" s="103"/>
      <c r="J1018" s="103"/>
      <c r="K1018" s="103"/>
      <c r="L1018" s="103"/>
      <c r="M1018" s="104" t="s">
        <v>447</v>
      </c>
      <c r="N1018" s="247"/>
    </row>
    <row r="1019" spans="1:14" ht="15" customHeight="1">
      <c r="A1019" s="246"/>
      <c r="B1019" s="105" t="s">
        <v>436</v>
      </c>
      <c r="C1019" s="102"/>
      <c r="D1019" s="102"/>
      <c r="E1019" s="102"/>
      <c r="F1019" s="102"/>
      <c r="G1019" s="102"/>
      <c r="H1019" s="342"/>
      <c r="I1019" s="103"/>
      <c r="J1019" s="103"/>
      <c r="K1019" s="103"/>
      <c r="L1019" s="103"/>
      <c r="M1019" s="106" t="s">
        <v>448</v>
      </c>
      <c r="N1019" s="247"/>
    </row>
    <row r="1020" spans="1:14" ht="10.199999999999999" customHeight="1">
      <c r="A1020" s="246"/>
      <c r="B1020" s="112"/>
      <c r="C1020" s="112"/>
      <c r="D1020" s="112"/>
      <c r="E1020" s="112"/>
      <c r="F1020" s="112"/>
      <c r="G1020" s="112"/>
      <c r="H1020" s="338"/>
      <c r="I1020" s="112"/>
      <c r="J1020" s="112"/>
      <c r="K1020" s="112"/>
      <c r="L1020" s="112"/>
      <c r="M1020" s="112"/>
      <c r="N1020" s="247"/>
    </row>
    <row r="1021" spans="1:14" ht="15" customHeight="1">
      <c r="A1021" s="246"/>
      <c r="B1021" s="113" t="s">
        <v>426</v>
      </c>
      <c r="C1021" s="112"/>
      <c r="D1021" s="112"/>
      <c r="E1021" s="567" t="s">
        <v>83</v>
      </c>
      <c r="F1021" s="567"/>
      <c r="G1021" s="567"/>
      <c r="H1021" s="567"/>
      <c r="I1021" s="567"/>
      <c r="J1021" s="567"/>
      <c r="K1021" s="112"/>
      <c r="L1021" s="112"/>
      <c r="M1021" s="114" t="s">
        <v>426</v>
      </c>
      <c r="N1021" s="247"/>
    </row>
    <row r="1022" spans="1:14" ht="15" customHeight="1">
      <c r="A1022" s="246"/>
      <c r="B1022" s="101" t="s">
        <v>437</v>
      </c>
      <c r="C1022" s="102"/>
      <c r="D1022" s="102"/>
      <c r="E1022" s="102"/>
      <c r="F1022" s="102"/>
      <c r="G1022" s="102"/>
      <c r="H1022" s="342"/>
      <c r="I1022" s="103"/>
      <c r="J1022" s="103"/>
      <c r="K1022" s="103"/>
      <c r="L1022" s="103"/>
      <c r="M1022" s="104" t="s">
        <v>449</v>
      </c>
      <c r="N1022" s="247"/>
    </row>
    <row r="1023" spans="1:14" ht="15" customHeight="1">
      <c r="A1023" s="246"/>
      <c r="B1023" s="105" t="s">
        <v>438</v>
      </c>
      <c r="C1023" s="102"/>
      <c r="D1023" s="102"/>
      <c r="E1023" s="102"/>
      <c r="F1023" s="102"/>
      <c r="G1023" s="102"/>
      <c r="H1023" s="342"/>
      <c r="I1023" s="103"/>
      <c r="J1023" s="103"/>
      <c r="K1023" s="103"/>
      <c r="L1023" s="103"/>
      <c r="M1023" s="106" t="s">
        <v>450</v>
      </c>
      <c r="N1023" s="247"/>
    </row>
    <row r="1024" spans="1:14" ht="10.199999999999999" customHeight="1">
      <c r="A1024" s="246"/>
      <c r="B1024" s="112"/>
      <c r="C1024" s="112"/>
      <c r="D1024" s="112"/>
      <c r="E1024" s="112"/>
      <c r="F1024" s="112"/>
      <c r="G1024" s="112"/>
      <c r="H1024" s="338"/>
      <c r="I1024" s="112"/>
      <c r="J1024" s="112"/>
      <c r="K1024" s="112"/>
      <c r="L1024" s="112"/>
      <c r="M1024" s="112"/>
      <c r="N1024" s="247"/>
    </row>
    <row r="1025" spans="1:14" ht="15" customHeight="1">
      <c r="A1025" s="246"/>
      <c r="B1025" s="113" t="s">
        <v>426</v>
      </c>
      <c r="C1025" s="112"/>
      <c r="D1025" s="112"/>
      <c r="E1025" s="567" t="s">
        <v>84</v>
      </c>
      <c r="F1025" s="567"/>
      <c r="G1025" s="567"/>
      <c r="H1025" s="567"/>
      <c r="I1025" s="567"/>
      <c r="J1025" s="567"/>
      <c r="K1025" s="112"/>
      <c r="L1025" s="112"/>
      <c r="M1025" s="114" t="s">
        <v>426</v>
      </c>
      <c r="N1025" s="247"/>
    </row>
    <row r="1026" spans="1:14" ht="15" customHeight="1">
      <c r="A1026" s="246"/>
      <c r="B1026" s="101" t="s">
        <v>439</v>
      </c>
      <c r="C1026" s="102"/>
      <c r="D1026" s="102"/>
      <c r="E1026" s="102"/>
      <c r="F1026" s="102"/>
      <c r="G1026" s="102"/>
      <c r="H1026" s="342"/>
      <c r="I1026" s="103"/>
      <c r="J1026" s="103"/>
      <c r="K1026" s="103"/>
      <c r="L1026" s="103"/>
      <c r="M1026" s="104" t="s">
        <v>451</v>
      </c>
      <c r="N1026" s="247"/>
    </row>
    <row r="1027" spans="1:14" ht="15" customHeight="1">
      <c r="A1027" s="246"/>
      <c r="B1027" s="105" t="s">
        <v>440</v>
      </c>
      <c r="C1027" s="102"/>
      <c r="D1027" s="102"/>
      <c r="E1027" s="102"/>
      <c r="F1027" s="102"/>
      <c r="G1027" s="102"/>
      <c r="H1027" s="342"/>
      <c r="I1027" s="103"/>
      <c r="J1027" s="103"/>
      <c r="K1027" s="103"/>
      <c r="L1027" s="103"/>
      <c r="M1027" s="106" t="s">
        <v>452</v>
      </c>
      <c r="N1027" s="247"/>
    </row>
    <row r="1028" spans="1:14" ht="10.199999999999999" customHeight="1">
      <c r="A1028" s="246"/>
      <c r="B1028" s="112"/>
      <c r="C1028" s="112"/>
      <c r="D1028" s="112"/>
      <c r="E1028" s="112"/>
      <c r="F1028" s="112"/>
      <c r="G1028" s="112"/>
      <c r="H1028" s="338"/>
      <c r="I1028" s="112"/>
      <c r="J1028" s="112"/>
      <c r="K1028" s="112"/>
      <c r="L1028" s="112"/>
      <c r="M1028" s="112"/>
      <c r="N1028" s="247"/>
    </row>
    <row r="1029" spans="1:14" ht="15" customHeight="1">
      <c r="A1029" s="246"/>
      <c r="B1029" s="113" t="s">
        <v>426</v>
      </c>
      <c r="C1029" s="112"/>
      <c r="D1029" s="112"/>
      <c r="E1029" s="567" t="s">
        <v>85</v>
      </c>
      <c r="F1029" s="567"/>
      <c r="G1029" s="567"/>
      <c r="H1029" s="567"/>
      <c r="I1029" s="567"/>
      <c r="J1029" s="567"/>
      <c r="K1029" s="112"/>
      <c r="L1029" s="112"/>
      <c r="M1029" s="114" t="s">
        <v>426</v>
      </c>
      <c r="N1029" s="247"/>
    </row>
    <row r="1030" spans="1:14" ht="15" customHeight="1">
      <c r="A1030" s="246"/>
      <c r="B1030" s="101" t="s">
        <v>441</v>
      </c>
      <c r="C1030" s="102"/>
      <c r="D1030" s="102"/>
      <c r="E1030" s="102"/>
      <c r="F1030" s="102"/>
      <c r="G1030" s="102"/>
      <c r="H1030" s="342"/>
      <c r="I1030" s="103"/>
      <c r="J1030" s="103"/>
      <c r="K1030" s="103"/>
      <c r="L1030" s="103"/>
      <c r="M1030" s="104" t="s">
        <v>453</v>
      </c>
      <c r="N1030" s="247"/>
    </row>
    <row r="1031" spans="1:14" ht="15" customHeight="1">
      <c r="A1031" s="246"/>
      <c r="B1031" s="105" t="s">
        <v>442</v>
      </c>
      <c r="C1031" s="102"/>
      <c r="D1031" s="102"/>
      <c r="E1031" s="102"/>
      <c r="F1031" s="102"/>
      <c r="G1031" s="102"/>
      <c r="H1031" s="342"/>
      <c r="I1031" s="103"/>
      <c r="J1031" s="103"/>
      <c r="K1031" s="103"/>
      <c r="L1031" s="103"/>
      <c r="M1031" s="106" t="s">
        <v>454</v>
      </c>
      <c r="N1031" s="247"/>
    </row>
    <row r="1032" spans="1:14" ht="10.199999999999999" customHeight="1">
      <c r="A1032" s="246"/>
      <c r="B1032" s="112"/>
      <c r="C1032" s="112"/>
      <c r="D1032" s="112"/>
      <c r="E1032" s="112"/>
      <c r="F1032" s="112"/>
      <c r="G1032" s="112"/>
      <c r="H1032" s="338"/>
      <c r="I1032" s="112"/>
      <c r="J1032" s="112"/>
      <c r="K1032" s="112"/>
      <c r="L1032" s="112"/>
      <c r="M1032" s="112"/>
      <c r="N1032" s="247"/>
    </row>
    <row r="1033" spans="1:14" ht="15" customHeight="1">
      <c r="A1033" s="246"/>
      <c r="B1033" s="113" t="s">
        <v>426</v>
      </c>
      <c r="C1033" s="112"/>
      <c r="D1033" s="112"/>
      <c r="E1033" s="567" t="s">
        <v>86</v>
      </c>
      <c r="F1033" s="567"/>
      <c r="G1033" s="567"/>
      <c r="H1033" s="567"/>
      <c r="I1033" s="567"/>
      <c r="J1033" s="567"/>
      <c r="K1033" s="112"/>
      <c r="L1033" s="112"/>
      <c r="M1033" s="114" t="s">
        <v>426</v>
      </c>
      <c r="N1033" s="247"/>
    </row>
    <row r="1034" spans="1:14" ht="15" customHeight="1">
      <c r="A1034" s="246"/>
      <c r="B1034" s="101" t="s">
        <v>443</v>
      </c>
      <c r="C1034" s="102"/>
      <c r="D1034" s="102"/>
      <c r="E1034" s="102"/>
      <c r="F1034" s="102"/>
      <c r="G1034" s="102"/>
      <c r="H1034" s="342"/>
      <c r="I1034" s="103"/>
      <c r="J1034" s="103"/>
      <c r="K1034" s="103"/>
      <c r="L1034" s="103"/>
      <c r="M1034" s="104" t="s">
        <v>455</v>
      </c>
      <c r="N1034" s="247"/>
    </row>
    <row r="1035" spans="1:14" ht="15" customHeight="1">
      <c r="A1035" s="246"/>
      <c r="B1035" s="105" t="s">
        <v>444</v>
      </c>
      <c r="C1035" s="102"/>
      <c r="D1035" s="102"/>
      <c r="E1035" s="102"/>
      <c r="F1035" s="102"/>
      <c r="G1035" s="102"/>
      <c r="H1035" s="342"/>
      <c r="I1035" s="103"/>
      <c r="J1035" s="103"/>
      <c r="K1035" s="103"/>
      <c r="L1035" s="103"/>
      <c r="M1035" s="106" t="s">
        <v>456</v>
      </c>
      <c r="N1035" s="247"/>
    </row>
    <row r="1036" spans="1:14" ht="10.199999999999999" customHeight="1">
      <c r="A1036" s="246"/>
      <c r="B1036" s="112"/>
      <c r="C1036" s="112"/>
      <c r="D1036" s="112"/>
      <c r="E1036" s="112"/>
      <c r="F1036" s="112"/>
      <c r="G1036" s="112"/>
      <c r="H1036" s="338"/>
      <c r="I1036" s="112"/>
      <c r="J1036" s="112"/>
      <c r="K1036" s="112"/>
      <c r="L1036" s="112"/>
      <c r="M1036" s="112"/>
      <c r="N1036" s="247"/>
    </row>
    <row r="1037" spans="1:14" ht="15" customHeight="1">
      <c r="A1037" s="246"/>
      <c r="B1037" s="113" t="s">
        <v>426</v>
      </c>
      <c r="C1037" s="112"/>
      <c r="D1037" s="112"/>
      <c r="E1037" s="567" t="s">
        <v>639</v>
      </c>
      <c r="F1037" s="567"/>
      <c r="G1037" s="567"/>
      <c r="H1037" s="567"/>
      <c r="I1037" s="567"/>
      <c r="J1037" s="567"/>
      <c r="K1037" s="112"/>
      <c r="L1037" s="112"/>
      <c r="M1037" s="114" t="s">
        <v>426</v>
      </c>
      <c r="N1037" s="247"/>
    </row>
    <row r="1038" spans="1:14" ht="15" customHeight="1">
      <c r="A1038" s="246"/>
      <c r="B1038" s="101" t="s">
        <v>416</v>
      </c>
      <c r="C1038" s="102"/>
      <c r="D1038" s="102"/>
      <c r="E1038" s="102"/>
      <c r="F1038" s="102"/>
      <c r="G1038" s="102"/>
      <c r="H1038" s="342"/>
      <c r="I1038" s="103"/>
      <c r="J1038" s="103"/>
      <c r="K1038" s="103"/>
      <c r="L1038" s="103"/>
      <c r="M1038" s="104" t="s">
        <v>418</v>
      </c>
      <c r="N1038" s="247"/>
    </row>
    <row r="1039" spans="1:14" ht="15" customHeight="1">
      <c r="A1039" s="246"/>
      <c r="B1039" s="105" t="s">
        <v>417</v>
      </c>
      <c r="C1039" s="102"/>
      <c r="D1039" s="102"/>
      <c r="E1039" s="102"/>
      <c r="F1039" s="102"/>
      <c r="G1039" s="102"/>
      <c r="H1039" s="342"/>
      <c r="I1039" s="103"/>
      <c r="J1039" s="103"/>
      <c r="K1039" s="103"/>
      <c r="L1039" s="103"/>
      <c r="M1039" s="106" t="s">
        <v>419</v>
      </c>
      <c r="N1039" s="247"/>
    </row>
    <row r="1040" spans="1:14" ht="4.95" customHeight="1">
      <c r="A1040" s="246"/>
      <c r="B1040" s="112"/>
      <c r="C1040" s="112"/>
      <c r="D1040" s="112"/>
      <c r="E1040" s="112"/>
      <c r="F1040" s="112"/>
      <c r="G1040" s="112"/>
      <c r="H1040" s="338"/>
      <c r="I1040" s="112"/>
      <c r="J1040" s="112"/>
      <c r="K1040" s="112"/>
      <c r="L1040" s="112"/>
      <c r="M1040" s="112"/>
      <c r="N1040" s="247"/>
    </row>
    <row r="1041" spans="1:79" ht="15" customHeight="1">
      <c r="A1041" s="246"/>
      <c r="B1041" s="610" t="s">
        <v>457</v>
      </c>
      <c r="C1041" s="610"/>
      <c r="D1041" s="610"/>
      <c r="E1041" s="610"/>
      <c r="F1041" s="610"/>
      <c r="G1041" s="610"/>
      <c r="H1041" s="611" t="s">
        <v>458</v>
      </c>
      <c r="I1041" s="611"/>
      <c r="J1041" s="611"/>
      <c r="K1041" s="611"/>
      <c r="L1041" s="611"/>
      <c r="M1041" s="611"/>
      <c r="N1041" s="247"/>
    </row>
    <row r="1042" spans="1:79" ht="15" customHeight="1">
      <c r="A1042" s="246"/>
      <c r="B1042" s="610"/>
      <c r="C1042" s="610"/>
      <c r="D1042" s="610"/>
      <c r="E1042" s="610"/>
      <c r="F1042" s="610"/>
      <c r="G1042" s="610"/>
      <c r="H1042" s="611"/>
      <c r="I1042" s="611"/>
      <c r="J1042" s="611"/>
      <c r="K1042" s="611"/>
      <c r="L1042" s="611"/>
      <c r="M1042" s="611"/>
      <c r="N1042" s="247"/>
    </row>
    <row r="1043" spans="1:79" ht="4.95" customHeight="1">
      <c r="A1043" s="248"/>
      <c r="B1043" s="249"/>
      <c r="C1043" s="249"/>
      <c r="D1043" s="249"/>
      <c r="E1043" s="249"/>
      <c r="F1043" s="249"/>
      <c r="G1043" s="249"/>
      <c r="H1043" s="341"/>
      <c r="I1043" s="249"/>
      <c r="J1043" s="249"/>
      <c r="K1043" s="249"/>
      <c r="L1043" s="249"/>
      <c r="M1043" s="249"/>
      <c r="N1043" s="250"/>
    </row>
    <row r="1044" spans="1:79" ht="30" customHeight="1">
      <c r="A1044" s="221" t="s">
        <v>1148</v>
      </c>
      <c r="B1044" s="378" t="s">
        <v>61</v>
      </c>
      <c r="C1044" s="378"/>
      <c r="D1044" s="378"/>
      <c r="E1044" s="378"/>
      <c r="F1044" s="378"/>
      <c r="G1044" s="378"/>
      <c r="H1044" s="378"/>
      <c r="I1044" s="378"/>
      <c r="J1044" s="378"/>
      <c r="K1044" s="378"/>
      <c r="L1044" s="378"/>
      <c r="M1044" s="223"/>
      <c r="N1044" s="224" t="s">
        <v>1149</v>
      </c>
      <c r="AC1044" s="1"/>
    </row>
    <row r="1045" spans="1:79">
      <c r="A1045" s="225"/>
      <c r="B1045" s="24"/>
      <c r="C1045" s="24"/>
      <c r="D1045" s="24"/>
      <c r="E1045" s="24"/>
      <c r="F1045" s="24"/>
      <c r="G1045" s="24"/>
      <c r="H1045" s="343"/>
      <c r="I1045" s="41"/>
      <c r="J1045" s="24"/>
      <c r="K1045" s="24"/>
      <c r="L1045" s="24"/>
      <c r="M1045" s="24"/>
      <c r="N1045" s="226"/>
      <c r="AC1045" s="1"/>
    </row>
    <row r="1046" spans="1:79" ht="14.4" thickBot="1">
      <c r="A1046" s="225"/>
      <c r="B1046" s="24"/>
      <c r="C1046" s="24"/>
      <c r="D1046" s="24"/>
      <c r="E1046" s="24"/>
      <c r="F1046" s="24"/>
      <c r="G1046" s="24"/>
      <c r="H1046" s="343"/>
      <c r="I1046" s="24"/>
      <c r="J1046" s="24"/>
      <c r="K1046" s="24"/>
      <c r="L1046" s="24"/>
      <c r="M1046" s="24"/>
      <c r="N1046" s="226"/>
      <c r="AC1046" s="1"/>
    </row>
    <row r="1047" spans="1:79" ht="45" customHeight="1" thickTop="1" thickBot="1">
      <c r="A1047" s="225"/>
      <c r="B1047" s="24"/>
      <c r="C1047" s="612" t="s">
        <v>53</v>
      </c>
      <c r="D1047" s="613"/>
      <c r="E1047" s="613"/>
      <c r="F1047" s="613"/>
      <c r="G1047" s="613"/>
      <c r="H1047" s="613"/>
      <c r="I1047" s="613"/>
      <c r="J1047" s="613"/>
      <c r="K1047" s="613"/>
      <c r="L1047" s="614"/>
      <c r="M1047" s="24"/>
      <c r="N1047" s="226"/>
      <c r="AC1047" s="1"/>
      <c r="BB1047" s="37" t="s">
        <v>53</v>
      </c>
      <c r="BD1047" s="37" t="s">
        <v>73</v>
      </c>
      <c r="BF1047" s="2" t="s">
        <v>991</v>
      </c>
      <c r="BH1047" s="2" t="s">
        <v>1093</v>
      </c>
    </row>
    <row r="1048" spans="1:79" ht="14.4" thickTop="1">
      <c r="A1048" s="225"/>
      <c r="B1048" s="24"/>
      <c r="C1048" s="24"/>
      <c r="D1048" s="24"/>
      <c r="E1048" s="24"/>
      <c r="F1048" s="24"/>
      <c r="G1048" s="24"/>
      <c r="H1048" s="343"/>
      <c r="I1048" s="24"/>
      <c r="J1048" s="24"/>
      <c r="K1048" s="24"/>
      <c r="L1048" s="24"/>
      <c r="M1048" s="111"/>
      <c r="N1048" s="226"/>
      <c r="AC1048" s="1"/>
      <c r="BB1048" s="37" t="s">
        <v>81</v>
      </c>
      <c r="BD1048" s="37" t="s">
        <v>74</v>
      </c>
      <c r="BF1048" s="2" t="s">
        <v>992</v>
      </c>
      <c r="BH1048" s="2" t="s">
        <v>1094</v>
      </c>
    </row>
    <row r="1049" spans="1:79" ht="30" customHeight="1">
      <c r="A1049" s="225"/>
      <c r="B1049" s="615" t="s">
        <v>424</v>
      </c>
      <c r="C1049" s="615"/>
      <c r="D1049" s="582" t="s">
        <v>4</v>
      </c>
      <c r="E1049" s="582"/>
      <c r="F1049" s="582"/>
      <c r="G1049" s="583" t="s">
        <v>5</v>
      </c>
      <c r="H1049" s="583"/>
      <c r="I1049" s="566" t="s">
        <v>6</v>
      </c>
      <c r="J1049" s="566"/>
      <c r="K1049" s="566"/>
      <c r="L1049" s="616" t="s">
        <v>425</v>
      </c>
      <c r="M1049" s="616"/>
      <c r="N1049" s="226"/>
      <c r="AC1049" s="1"/>
      <c r="AD1049" s="45"/>
      <c r="BB1049" s="37" t="s">
        <v>82</v>
      </c>
      <c r="BD1049" s="37" t="s">
        <v>75</v>
      </c>
      <c r="BF1049" s="2" t="s">
        <v>993</v>
      </c>
      <c r="BH1049" s="2" t="s">
        <v>1095</v>
      </c>
    </row>
    <row r="1050" spans="1:79" ht="30" customHeight="1">
      <c r="A1050" s="225"/>
      <c r="B1050" s="615"/>
      <c r="C1050" s="615"/>
      <c r="D1050" s="582" t="s">
        <v>7</v>
      </c>
      <c r="E1050" s="582"/>
      <c r="F1050" s="582"/>
      <c r="G1050" s="583" t="s">
        <v>5</v>
      </c>
      <c r="H1050" s="583"/>
      <c r="I1050" s="566" t="s">
        <v>8</v>
      </c>
      <c r="J1050" s="566"/>
      <c r="K1050" s="566"/>
      <c r="L1050" s="616"/>
      <c r="M1050" s="616"/>
      <c r="N1050" s="226"/>
      <c r="AC1050" s="1"/>
      <c r="BB1050" s="37" t="s">
        <v>83</v>
      </c>
      <c r="BD1050" s="37" t="s">
        <v>76</v>
      </c>
      <c r="BF1050" s="2" t="s">
        <v>994</v>
      </c>
      <c r="BH1050" s="2" t="s">
        <v>1096</v>
      </c>
    </row>
    <row r="1051" spans="1:79" ht="30" customHeight="1">
      <c r="A1051" s="225"/>
      <c r="B1051" s="615"/>
      <c r="C1051" s="615"/>
      <c r="D1051" s="582" t="s">
        <v>9</v>
      </c>
      <c r="E1051" s="582"/>
      <c r="F1051" s="582"/>
      <c r="G1051" s="583" t="s">
        <v>5</v>
      </c>
      <c r="H1051" s="583"/>
      <c r="I1051" s="566" t="s">
        <v>10</v>
      </c>
      <c r="J1051" s="566"/>
      <c r="K1051" s="566"/>
      <c r="L1051" s="616"/>
      <c r="M1051" s="616"/>
      <c r="N1051" s="226"/>
      <c r="AC1051" s="1"/>
      <c r="BB1051" s="37" t="s">
        <v>84</v>
      </c>
      <c r="BD1051" s="37" t="s">
        <v>77</v>
      </c>
      <c r="BF1051" s="2" t="s">
        <v>995</v>
      </c>
      <c r="BH1051" s="2" t="s">
        <v>1097</v>
      </c>
    </row>
    <row r="1052" spans="1:79">
      <c r="A1052" s="225"/>
      <c r="B1052" s="24"/>
      <c r="C1052" s="24"/>
      <c r="D1052" s="24"/>
      <c r="E1052" s="24"/>
      <c r="F1052" s="24"/>
      <c r="G1052" s="24"/>
      <c r="H1052" s="343"/>
      <c r="I1052" s="24"/>
      <c r="J1052" s="24"/>
      <c r="K1052" s="24"/>
      <c r="L1052" s="24"/>
      <c r="M1052" s="24"/>
      <c r="N1052" s="226"/>
      <c r="AC1052" s="1"/>
      <c r="BB1052" s="37" t="s">
        <v>85</v>
      </c>
      <c r="BD1052" s="37" t="s">
        <v>78</v>
      </c>
      <c r="BF1052" s="2" t="s">
        <v>996</v>
      </c>
      <c r="BH1052" s="2" t="s">
        <v>1098</v>
      </c>
    </row>
    <row r="1053" spans="1:79" ht="14.4" thickBot="1">
      <c r="A1053" s="225"/>
      <c r="B1053" s="24"/>
      <c r="C1053" s="24"/>
      <c r="D1053" s="24"/>
      <c r="E1053" s="24"/>
      <c r="F1053" s="24"/>
      <c r="G1053" s="24"/>
      <c r="H1053" s="343"/>
      <c r="I1053" s="24"/>
      <c r="J1053" s="24"/>
      <c r="K1053" s="24"/>
      <c r="L1053" s="24"/>
      <c r="M1053" s="24"/>
      <c r="N1053" s="226"/>
      <c r="AC1053" s="1"/>
      <c r="BB1053" s="37" t="s">
        <v>86</v>
      </c>
      <c r="BD1053" s="37" t="s">
        <v>79</v>
      </c>
      <c r="BF1053" s="2" t="s">
        <v>997</v>
      </c>
      <c r="BH1053" s="2" t="s">
        <v>1099</v>
      </c>
    </row>
    <row r="1054" spans="1:79" ht="30" customHeight="1" thickTop="1">
      <c r="A1054" s="225"/>
      <c r="B1054" s="476" t="s">
        <v>948</v>
      </c>
      <c r="C1054" s="477"/>
      <c r="D1054" s="477"/>
      <c r="E1054" s="477"/>
      <c r="F1054" s="477"/>
      <c r="G1054" s="478"/>
      <c r="H1054" s="710" t="s">
        <v>949</v>
      </c>
      <c r="I1054" s="711"/>
      <c r="J1054" s="711"/>
      <c r="K1054" s="711"/>
      <c r="L1054" s="711"/>
      <c r="M1054" s="712"/>
      <c r="N1054" s="226"/>
      <c r="AC1054" s="1"/>
      <c r="BB1054" s="37" t="s">
        <v>1208</v>
      </c>
      <c r="BD1054" s="37" t="s">
        <v>80</v>
      </c>
      <c r="BF1054" s="2" t="s">
        <v>998</v>
      </c>
      <c r="BH1054" s="2" t="s">
        <v>1100</v>
      </c>
    </row>
    <row r="1055" spans="1:79" ht="30" customHeight="1" thickBot="1">
      <c r="A1055" s="225"/>
      <c r="B1055" s="479" t="str">
        <f>BB1055</f>
        <v>EASY ENTRY</v>
      </c>
      <c r="C1055" s="480"/>
      <c r="D1055" s="480"/>
      <c r="E1055" s="480"/>
      <c r="F1055" s="480"/>
      <c r="G1055" s="481"/>
      <c r="H1055" s="713" t="str">
        <f>BB1056</f>
        <v>VETTED ENTRY</v>
      </c>
      <c r="I1055" s="714"/>
      <c r="J1055" s="714"/>
      <c r="K1055" s="714"/>
      <c r="L1055" s="714"/>
      <c r="M1055" s="715"/>
      <c r="N1055" s="226"/>
      <c r="AC1055" s="1"/>
      <c r="BB1055" s="2" t="str">
        <f>IF($C$1047=BB$1047,BE1055,IF($C$1047=BB$1048,BF1055,IF($C$1047=BB$1049,BG1055,IF($C$1047=BB$1050,BH1055,IF($C$1047=BB$1051,BI1055,IF($C$1047=BB$1052,BJ1055,IF($C$1047=BB$1053,BK1055,IF($C$1047=BB$1054,BL1055,""))))))))</f>
        <v>EASY ENTRY</v>
      </c>
      <c r="BD1055" s="48" t="s">
        <v>133</v>
      </c>
      <c r="BE1055" s="2" t="s">
        <v>135</v>
      </c>
      <c r="BF1055" s="2" t="s">
        <v>137</v>
      </c>
      <c r="BG1055" s="2" t="s">
        <v>138</v>
      </c>
      <c r="BH1055" s="2" t="s">
        <v>141</v>
      </c>
      <c r="BI1055" s="2" t="s">
        <v>142</v>
      </c>
      <c r="BJ1055" s="2" t="s">
        <v>144</v>
      </c>
      <c r="BK1055" s="2" t="s">
        <v>146</v>
      </c>
      <c r="BL1055" s="2" t="s">
        <v>148</v>
      </c>
      <c r="BT1055" s="37" t="s">
        <v>66</v>
      </c>
      <c r="BU1055" s="37" t="s">
        <v>67</v>
      </c>
    </row>
    <row r="1056" spans="1:79" ht="16.8" thickTop="1">
      <c r="A1056" s="225"/>
      <c r="B1056" s="24"/>
      <c r="C1056" s="24"/>
      <c r="D1056" s="24"/>
      <c r="E1056" s="24"/>
      <c r="F1056" s="24"/>
      <c r="G1056" s="24"/>
      <c r="H1056" s="343"/>
      <c r="I1056" s="24"/>
      <c r="J1056" s="24"/>
      <c r="K1056" s="24"/>
      <c r="L1056" s="24"/>
      <c r="M1056" s="24"/>
      <c r="N1056" s="226"/>
      <c r="AC1056" s="1"/>
      <c r="BB1056" s="2" t="str">
        <f>IF($C$1047=BB$1047,BE1056,IF($C$1047=BB$1048,BF1056,IF($C$1047=BB$1049,BG1056,IF($C$1047=BB$1050,BH1056,IF($C$1047=BB$1051,BI1056,IF($C$1047=BB$1052,BJ1056,IF($C$1047=BB$1053,BK1056,IF($C$1047=BB$1054,BL1056,""))))))))</f>
        <v>VETTED ENTRY</v>
      </c>
      <c r="BD1056" s="48" t="s">
        <v>134</v>
      </c>
      <c r="BE1056" s="2" t="s">
        <v>136</v>
      </c>
      <c r="BF1056" s="2" t="s">
        <v>976</v>
      </c>
      <c r="BG1056" s="2" t="s">
        <v>139</v>
      </c>
      <c r="BH1056" s="2" t="s">
        <v>140</v>
      </c>
      <c r="BI1056" s="2" t="s">
        <v>143</v>
      </c>
      <c r="BJ1056" s="2" t="s">
        <v>145</v>
      </c>
      <c r="BK1056" s="2" t="s">
        <v>147</v>
      </c>
      <c r="BL1056" s="2" t="s">
        <v>149</v>
      </c>
      <c r="BT1056" s="39" t="s">
        <v>557</v>
      </c>
      <c r="BU1056" s="38" t="s">
        <v>571</v>
      </c>
      <c r="BV1056" s="2" t="str">
        <f>CONCATENATE(BW1056,BX1056,BY1056,CA1056)</f>
        <v>Resolving 0 more than resolving 0</v>
      </c>
      <c r="BW1056" s="2" t="s">
        <v>555</v>
      </c>
      <c r="BX1056" s="2">
        <f>$B$173</f>
        <v>0</v>
      </c>
      <c r="BY1056" s="2" t="s">
        <v>556</v>
      </c>
      <c r="CA1056" s="2">
        <f>$H$173</f>
        <v>0</v>
      </c>
    </row>
    <row r="1057" spans="1:79">
      <c r="A1057" s="225"/>
      <c r="B1057" s="24"/>
      <c r="C1057" s="24"/>
      <c r="D1057" s="24"/>
      <c r="E1057" s="24"/>
      <c r="F1057" s="24"/>
      <c r="G1057" s="24"/>
      <c r="H1057" s="343"/>
      <c r="I1057" s="24"/>
      <c r="J1057" s="24"/>
      <c r="K1057" s="24"/>
      <c r="L1057" s="24"/>
      <c r="M1057" s="24"/>
      <c r="N1057" s="226"/>
      <c r="AC1057" s="1"/>
      <c r="BT1057" s="39" t="s">
        <v>558</v>
      </c>
      <c r="BU1057" s="38" t="s">
        <v>572</v>
      </c>
      <c r="BV1057" s="2" t="str">
        <f>CONCATENATE(BW1057,CA1057,BY1057,BX1057)</f>
        <v>Resolving 0 more than resolving 0</v>
      </c>
      <c r="BW1057" s="2" t="s">
        <v>555</v>
      </c>
      <c r="BX1057" s="2">
        <f>$B$173</f>
        <v>0</v>
      </c>
      <c r="BY1057" s="2" t="s">
        <v>556</v>
      </c>
      <c r="CA1057" s="2">
        <f>$H$173</f>
        <v>0</v>
      </c>
    </row>
    <row r="1058" spans="1:79" ht="19.95" customHeight="1" thickBot="1">
      <c r="A1058" s="225"/>
      <c r="B1058" s="160" t="s">
        <v>4</v>
      </c>
      <c r="C1058" s="161"/>
      <c r="D1058" s="161"/>
      <c r="E1058" s="161"/>
      <c r="F1058" s="161"/>
      <c r="G1058" s="161"/>
      <c r="H1058" s="344"/>
      <c r="I1058" s="161"/>
      <c r="J1058" s="161"/>
      <c r="K1058" s="161"/>
      <c r="L1058" s="161"/>
      <c r="M1058" s="162" t="str">
        <f>B1058</f>
        <v>ARGUE</v>
      </c>
      <c r="N1058" s="226"/>
      <c r="AC1058" s="1"/>
      <c r="BE1058" s="49" t="str">
        <f>BD1047</f>
        <v>IMM</v>
      </c>
      <c r="BF1058" s="49" t="str">
        <f>BD1048</f>
        <v>CLI</v>
      </c>
      <c r="BG1058" s="49" t="str">
        <f>BD1049</f>
        <v>GUN</v>
      </c>
      <c r="BH1058" s="49" t="str">
        <f>BD1050</f>
        <v>ABO</v>
      </c>
      <c r="BI1058" s="49" t="str">
        <f>BD1051</f>
        <v>HEA</v>
      </c>
      <c r="BJ1058" s="49" t="str">
        <f>BD1052</f>
        <v>CRI</v>
      </c>
      <c r="BK1058" s="49" t="str">
        <f>BD1053</f>
        <v>ECO</v>
      </c>
      <c r="BL1058" s="49" t="str">
        <f>BD1054</f>
        <v>RAC</v>
      </c>
      <c r="BM1058" s="47" t="s">
        <v>3</v>
      </c>
      <c r="BT1058" s="39" t="s">
        <v>559</v>
      </c>
      <c r="BU1058" s="38" t="s">
        <v>573</v>
      </c>
    </row>
    <row r="1059" spans="1:79" ht="19.95" customHeight="1">
      <c r="A1059" s="225"/>
      <c r="B1059" s="716" t="str">
        <f>BB1059</f>
        <v>No one is “illegal” and national borders reinforce discriminatory systems like racism and classism, usually against people exploited by US foreign interventions.</v>
      </c>
      <c r="C1059" s="717"/>
      <c r="D1059" s="717"/>
      <c r="E1059" s="717"/>
      <c r="F1059" s="717"/>
      <c r="G1059" s="717"/>
      <c r="H1059" s="722" t="str">
        <f>BB1060</f>
        <v xml:space="preserve">Migrants exploit loopholes in our outmoded immigration laws, or evade the law entirely, often with violent results and other harmful consequences. </v>
      </c>
      <c r="I1059" s="722"/>
      <c r="J1059" s="722"/>
      <c r="K1059" s="722"/>
      <c r="L1059" s="722"/>
      <c r="M1059" s="723"/>
      <c r="N1059" s="226"/>
      <c r="AC1059" s="1"/>
      <c r="BB1059" s="2" t="str">
        <f>IF($C$1047=$BB$1047,BE1059,IF($C$1047=$BB$1048,BF1059,IF($C$1047=$BB$1049,BG1059,IF($C$1047=$BB$1050,BH1059,IF($C$1047=$BB$1051,BI1059,IF($C$1047=$BB$1052,BJ1059,IF($C$1047=$BB$1053,BK1059,IF($C$1047=$BB$1054,BL1059,""))))))))</f>
        <v>No one is “illegal” and national borders reinforce discriminatory systems like racism and classism, usually against people exploited by US foreign interventions.</v>
      </c>
      <c r="BD1059" s="48" t="s">
        <v>89</v>
      </c>
      <c r="BE1059" s="2" t="s">
        <v>88</v>
      </c>
      <c r="BF1059" s="2" t="s">
        <v>101</v>
      </c>
      <c r="BG1059" s="2" t="s">
        <v>102</v>
      </c>
      <c r="BH1059" s="2" t="s">
        <v>103</v>
      </c>
      <c r="BI1059" s="2" t="s">
        <v>104</v>
      </c>
      <c r="BJ1059" s="2" t="s">
        <v>105</v>
      </c>
      <c r="BK1059" s="2" t="s">
        <v>106</v>
      </c>
      <c r="BL1059" s="2" t="s">
        <v>107</v>
      </c>
      <c r="BM1059" s="47" t="s">
        <v>3</v>
      </c>
      <c r="BT1059" s="39" t="s">
        <v>560</v>
      </c>
      <c r="BU1059" s="38" t="s">
        <v>574</v>
      </c>
    </row>
    <row r="1060" spans="1:79" ht="19.95" customHeight="1">
      <c r="A1060" s="225"/>
      <c r="B1060" s="718"/>
      <c r="C1060" s="719"/>
      <c r="D1060" s="719"/>
      <c r="E1060" s="719"/>
      <c r="F1060" s="719"/>
      <c r="G1060" s="719"/>
      <c r="H1060" s="724"/>
      <c r="I1060" s="724"/>
      <c r="J1060" s="724"/>
      <c r="K1060" s="724"/>
      <c r="L1060" s="724"/>
      <c r="M1060" s="725"/>
      <c r="N1060" s="226"/>
      <c r="AC1060" s="1"/>
      <c r="BB1060" s="2" t="str">
        <f>IF($C$1047=$BB$1047,BE1060,IF($C$1047=$BB$1048,BF1060,IF($C$1047=$BB$1049,BG1060,IF($C$1047=$BB$1050,BH1060,IF($C$1047=$BB$1051,BI1060,IF($C$1047=$BB$1052,BJ1060,IF($C$1047=$BB$1053,BK1060,IF($C$1047=$BB$1054,BL1060,""))))))))</f>
        <v xml:space="preserve">Migrants exploit loopholes in our outmoded immigration laws, or evade the law entirely, often with violent results and other harmful consequences. </v>
      </c>
      <c r="BD1060" s="48" t="s">
        <v>90</v>
      </c>
      <c r="BE1060" s="2" t="s">
        <v>87</v>
      </c>
      <c r="BF1060" s="2" t="s">
        <v>108</v>
      </c>
      <c r="BG1060" s="2" t="s">
        <v>109</v>
      </c>
      <c r="BH1060" s="2" t="s">
        <v>110</v>
      </c>
      <c r="BI1060" s="2" t="s">
        <v>111</v>
      </c>
      <c r="BJ1060" s="2" t="s">
        <v>112</v>
      </c>
      <c r="BK1060" s="2" t="s">
        <v>113</v>
      </c>
      <c r="BL1060" s="2" t="s">
        <v>114</v>
      </c>
      <c r="BM1060" s="47" t="s">
        <v>3</v>
      </c>
      <c r="BT1060" s="39" t="s">
        <v>561</v>
      </c>
      <c r="BU1060" s="38" t="s">
        <v>575</v>
      </c>
    </row>
    <row r="1061" spans="1:79" ht="19.95" customHeight="1">
      <c r="A1061" s="225"/>
      <c r="B1061" s="718"/>
      <c r="C1061" s="719"/>
      <c r="D1061" s="719"/>
      <c r="E1061" s="719"/>
      <c r="F1061" s="719"/>
      <c r="G1061" s="719"/>
      <c r="H1061" s="724"/>
      <c r="I1061" s="724"/>
      <c r="J1061" s="724"/>
      <c r="K1061" s="724"/>
      <c r="L1061" s="724"/>
      <c r="M1061" s="725"/>
      <c r="N1061" s="226"/>
      <c r="AC1061" s="1"/>
      <c r="BM1061" s="47" t="s">
        <v>3</v>
      </c>
      <c r="BT1061" s="39" t="s">
        <v>562</v>
      </c>
      <c r="BU1061" s="130" t="s">
        <v>181</v>
      </c>
      <c r="BW1061" s="2" t="str">
        <f>IF($B$176=BV1056,BX1064,BX1068)</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62" spans="1:79" ht="19.95" customHeight="1">
      <c r="A1062" s="225"/>
      <c r="B1062" s="718"/>
      <c r="C1062" s="719"/>
      <c r="D1062" s="719"/>
      <c r="E1062" s="719"/>
      <c r="F1062" s="719"/>
      <c r="G1062" s="719"/>
      <c r="H1062" s="724"/>
      <c r="I1062" s="724"/>
      <c r="J1062" s="724"/>
      <c r="K1062" s="724"/>
      <c r="L1062" s="724"/>
      <c r="M1062" s="725"/>
      <c r="N1062" s="226"/>
      <c r="AC1062" s="1"/>
      <c r="BM1062" s="47" t="s">
        <v>3</v>
      </c>
      <c r="BT1062" s="39" t="s">
        <v>563</v>
      </c>
      <c r="BU1062" s="38" t="s">
        <v>576</v>
      </c>
      <c r="BW1062" s="2" t="str">
        <f>IF($B$176=BV1057,BX1068,BX1064)</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63" spans="1:79" ht="19.95" customHeight="1" thickBot="1">
      <c r="A1063" s="225"/>
      <c r="B1063" s="720"/>
      <c r="C1063" s="721"/>
      <c r="D1063" s="721"/>
      <c r="E1063" s="721"/>
      <c r="F1063" s="721"/>
      <c r="G1063" s="721"/>
      <c r="H1063" s="726"/>
      <c r="I1063" s="726"/>
      <c r="J1063" s="726"/>
      <c r="K1063" s="726"/>
      <c r="L1063" s="726"/>
      <c r="M1063" s="727"/>
      <c r="N1063" s="226"/>
      <c r="AC1063" s="1"/>
      <c r="BM1063" s="47" t="s">
        <v>3</v>
      </c>
      <c r="BT1063" s="39" t="s">
        <v>564</v>
      </c>
      <c r="BU1063" s="38" t="s">
        <v>577</v>
      </c>
    </row>
    <row r="1064" spans="1:79" ht="19.95" customHeight="1" thickBot="1">
      <c r="A1064" s="225"/>
      <c r="B1064" s="160" t="s">
        <v>7</v>
      </c>
      <c r="C1064" s="161"/>
      <c r="D1064" s="161"/>
      <c r="E1064" s="161"/>
      <c r="F1064" s="161"/>
      <c r="G1064" s="161"/>
      <c r="H1064" s="344"/>
      <c r="I1064" s="161"/>
      <c r="J1064" s="161"/>
      <c r="K1064" s="161"/>
      <c r="L1064" s="161"/>
      <c r="M1064" s="162" t="str">
        <f>B1064</f>
        <v>REJECT</v>
      </c>
      <c r="N1064" s="226"/>
      <c r="AC1064" s="1"/>
      <c r="BE1064" s="49" t="str">
        <f>BE1058</f>
        <v>IMM</v>
      </c>
      <c r="BF1064" s="49" t="str">
        <f t="shared" ref="BF1064:BL1064" si="22">BF1058</f>
        <v>CLI</v>
      </c>
      <c r="BG1064" s="49" t="str">
        <f t="shared" si="22"/>
        <v>GUN</v>
      </c>
      <c r="BH1064" s="49" t="str">
        <f t="shared" si="22"/>
        <v>ABO</v>
      </c>
      <c r="BI1064" s="49" t="str">
        <f t="shared" si="22"/>
        <v>HEA</v>
      </c>
      <c r="BJ1064" s="49" t="str">
        <f t="shared" si="22"/>
        <v>CRI</v>
      </c>
      <c r="BK1064" s="49" t="str">
        <f t="shared" si="22"/>
        <v>ECO</v>
      </c>
      <c r="BL1064" s="49" t="str">
        <f t="shared" si="22"/>
        <v>RAC</v>
      </c>
      <c r="BM1064" s="47" t="s">
        <v>3</v>
      </c>
      <c r="BT1064" s="39" t="s">
        <v>565</v>
      </c>
      <c r="BU1064" s="38" t="s">
        <v>578</v>
      </c>
      <c r="BX1064" s="2" t="str">
        <f>CONCATENATE(BY1065,BY1066,BY1067)</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65" spans="1:79" ht="19.95" customHeight="1">
      <c r="A1065" s="225"/>
      <c r="B1065" s="716" t="str">
        <f>BB1065</f>
        <v>Republicans who oppose undocumented migrants are essentially racist.</v>
      </c>
      <c r="C1065" s="717"/>
      <c r="D1065" s="717"/>
      <c r="E1065" s="717"/>
      <c r="F1065" s="717"/>
      <c r="G1065" s="717"/>
      <c r="H1065" s="722" t="str">
        <f>BB1066</f>
        <v>Democrats who actively protect illegal aliens are essentially lawless.</v>
      </c>
      <c r="I1065" s="722"/>
      <c r="J1065" s="722"/>
      <c r="K1065" s="722"/>
      <c r="L1065" s="722"/>
      <c r="M1065" s="723"/>
      <c r="N1065" s="226"/>
      <c r="AC1065" s="1"/>
      <c r="BB1065" s="2" t="str">
        <f>IF($C$1047=$BB$1047,BE1065,IF($C$1047=$BB$1048,BF1065,IF($C$1047=$BB$1049,BG1065,IF($C$1047=$BB$1050,BH1065,IF($C$1047=$BB$1051,BI1065,IF($C$1047=$BB$1052,BJ1065,IF($C$1047=$BB$1053,BK1065,IF($C$1047=$BB$1054,BL1065,""))))))))</f>
        <v>Republicans who oppose undocumented migrants are essentially racist.</v>
      </c>
      <c r="BD1065" s="48" t="s">
        <v>91</v>
      </c>
      <c r="BE1065" s="2" t="s">
        <v>131</v>
      </c>
      <c r="BF1065" s="2" t="s">
        <v>157</v>
      </c>
      <c r="BG1065" s="2" t="s">
        <v>160</v>
      </c>
      <c r="BH1065" s="46" t="s">
        <v>263</v>
      </c>
      <c r="BI1065" s="2" t="s">
        <v>150</v>
      </c>
      <c r="BJ1065" s="2" t="s">
        <v>152</v>
      </c>
      <c r="BK1065" s="2" t="s">
        <v>154</v>
      </c>
      <c r="BL1065" s="2" t="s">
        <v>156</v>
      </c>
      <c r="BM1065" s="47" t="s">
        <v>3</v>
      </c>
      <c r="BT1065" s="39" t="s">
        <v>200</v>
      </c>
      <c r="BU1065" s="38" t="s">
        <v>579</v>
      </c>
      <c r="BY1065" s="2" t="s">
        <v>746</v>
      </c>
    </row>
    <row r="1066" spans="1:79" ht="19.95" customHeight="1">
      <c r="A1066" s="225"/>
      <c r="B1066" s="718"/>
      <c r="C1066" s="719"/>
      <c r="D1066" s="719"/>
      <c r="E1066" s="719"/>
      <c r="F1066" s="719"/>
      <c r="G1066" s="719"/>
      <c r="H1066" s="724"/>
      <c r="I1066" s="724"/>
      <c r="J1066" s="724"/>
      <c r="K1066" s="724"/>
      <c r="L1066" s="724"/>
      <c r="M1066" s="725"/>
      <c r="N1066" s="226"/>
      <c r="AC1066" s="1"/>
      <c r="BB1066" s="2" t="str">
        <f>IF($C$1047=$BB$1047,BE1066,IF($C$1047=$BB$1048,BF1066,IF($C$1047=$BB$1049,BG1066,IF($C$1047=$BB$1050,BH1066,IF($C$1047=$BB$1051,BI1066,IF($C$1047=$BB$1052,BJ1066,IF($C$1047=$BB$1053,BK1066,IF($C$1047=$BB$1054,BL1066,""))))))))</f>
        <v>Democrats who actively protect illegal aliens are essentially lawless.</v>
      </c>
      <c r="BD1066" s="48" t="s">
        <v>92</v>
      </c>
      <c r="BE1066" s="2" t="s">
        <v>132</v>
      </c>
      <c r="BF1066" s="2" t="s">
        <v>158</v>
      </c>
      <c r="BG1066" s="2" t="s">
        <v>161</v>
      </c>
      <c r="BH1066" s="46" t="s">
        <v>264</v>
      </c>
      <c r="BI1066" s="2" t="s">
        <v>151</v>
      </c>
      <c r="BJ1066" s="2" t="s">
        <v>153</v>
      </c>
      <c r="BK1066" s="2" t="s">
        <v>155</v>
      </c>
      <c r="BL1066" s="2" t="s">
        <v>162</v>
      </c>
      <c r="BM1066" s="47" t="s">
        <v>3</v>
      </c>
      <c r="BT1066" s="39" t="s">
        <v>566</v>
      </c>
      <c r="BU1066" s="38" t="s">
        <v>580</v>
      </c>
      <c r="BY1066" s="2" t="s">
        <v>748</v>
      </c>
    </row>
    <row r="1067" spans="1:79" ht="19.95" customHeight="1" thickBot="1">
      <c r="A1067" s="225"/>
      <c r="B1067" s="728"/>
      <c r="C1067" s="729"/>
      <c r="D1067" s="729"/>
      <c r="E1067" s="729"/>
      <c r="F1067" s="729"/>
      <c r="G1067" s="729"/>
      <c r="H1067" s="726"/>
      <c r="I1067" s="726"/>
      <c r="J1067" s="726"/>
      <c r="K1067" s="726"/>
      <c r="L1067" s="726"/>
      <c r="M1067" s="727"/>
      <c r="N1067" s="226"/>
      <c r="AC1067" s="1"/>
      <c r="BM1067" s="47" t="s">
        <v>3</v>
      </c>
      <c r="BT1067" s="39" t="s">
        <v>567</v>
      </c>
      <c r="BU1067" s="38" t="s">
        <v>179</v>
      </c>
      <c r="BY1067" s="2" t="s">
        <v>751</v>
      </c>
    </row>
    <row r="1068" spans="1:79" ht="19.95" customHeight="1" thickBot="1">
      <c r="A1068" s="225"/>
      <c r="B1068" s="160" t="s">
        <v>9</v>
      </c>
      <c r="C1068" s="161"/>
      <c r="D1068" s="161"/>
      <c r="E1068" s="161"/>
      <c r="F1068" s="161"/>
      <c r="G1068" s="161"/>
      <c r="H1068" s="344"/>
      <c r="I1068" s="161"/>
      <c r="J1068" s="161"/>
      <c r="K1068" s="161"/>
      <c r="L1068" s="161"/>
      <c r="M1068" s="162" t="str">
        <f>B1068</f>
        <v>DEMAND</v>
      </c>
      <c r="N1068" s="226"/>
      <c r="AC1068" s="1"/>
      <c r="BE1068" s="49" t="str">
        <f>BE1064</f>
        <v>IMM</v>
      </c>
      <c r="BF1068" s="49" t="str">
        <f t="shared" ref="BF1068:BL1068" si="23">BF1064</f>
        <v>CLI</v>
      </c>
      <c r="BG1068" s="49" t="str">
        <f t="shared" si="23"/>
        <v>GUN</v>
      </c>
      <c r="BH1068" s="49" t="str">
        <f t="shared" si="23"/>
        <v>ABO</v>
      </c>
      <c r="BI1068" s="49" t="str">
        <f t="shared" si="23"/>
        <v>HEA</v>
      </c>
      <c r="BJ1068" s="49" t="str">
        <f t="shared" si="23"/>
        <v>CRI</v>
      </c>
      <c r="BK1068" s="49" t="str">
        <f t="shared" si="23"/>
        <v>ECO</v>
      </c>
      <c r="BL1068" s="49" t="str">
        <f t="shared" si="23"/>
        <v>RAC</v>
      </c>
      <c r="BM1068" s="47" t="s">
        <v>3</v>
      </c>
      <c r="BT1068" s="39" t="s">
        <v>568</v>
      </c>
      <c r="BU1068" s="38" t="s">
        <v>581</v>
      </c>
      <c r="BX1068" s="2" t="str">
        <f>CONCATENATE(BY1069,BY1070,BY1071)</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69" spans="1:79" ht="19.95" customHeight="1">
      <c r="A1069" s="225"/>
      <c r="B1069" s="601" t="str">
        <f>BB1069</f>
        <v>Shut down ICE! Stop building the wall. End racism at the border. Stop separating families &amp; caging children. Stop criminalizing being born elsewhere.</v>
      </c>
      <c r="C1069" s="602"/>
      <c r="D1069" s="602"/>
      <c r="E1069" s="602"/>
      <c r="F1069" s="602"/>
      <c r="G1069" s="603"/>
      <c r="H1069" s="524" t="str">
        <f>BB1070</f>
        <v>Build the wall! Stem the tide of migrants, especially those who evade the law others dutifully follow. Then vet entry based on merit. MAGA!</v>
      </c>
      <c r="I1069" s="524"/>
      <c r="J1069" s="524"/>
      <c r="K1069" s="524"/>
      <c r="L1069" s="524"/>
      <c r="M1069" s="525"/>
      <c r="N1069" s="226"/>
      <c r="AC1069" s="1"/>
      <c r="BB1069" s="2" t="str">
        <f>IF($C$1047=$BB$1047,BE1069,IF($C$1047=$BB$1048,BF1069,IF($C$1047=$BB$1049,BG1069,IF($C$1047=$BB$1050,BH1069,IF($C$1047=$BB$1051,BI1069,IF($C$1047=$BB$1052,BJ1069,IF($C$1047=$BB$1053,BK1069,IF($C$1047=$BB$1054,BL1069,""))))))))</f>
        <v>Shut down ICE! Stop building the wall. End racism at the border. Stop separating families &amp; caging children. Stop criminalizing being born elsewhere.</v>
      </c>
      <c r="BD1069" s="48" t="s">
        <v>93</v>
      </c>
      <c r="BE1069" s="2" t="s">
        <v>163</v>
      </c>
      <c r="BF1069" s="2" t="s">
        <v>159</v>
      </c>
      <c r="BG1069" s="2" t="s">
        <v>165</v>
      </c>
      <c r="BH1069" s="2" t="s">
        <v>167</v>
      </c>
      <c r="BI1069" s="2" t="s">
        <v>169</v>
      </c>
      <c r="BJ1069" s="2" t="s">
        <v>171</v>
      </c>
      <c r="BK1069" s="2" t="s">
        <v>173</v>
      </c>
      <c r="BL1069" s="2" t="s">
        <v>175</v>
      </c>
      <c r="BM1069" s="47" t="s">
        <v>3</v>
      </c>
      <c r="BT1069" s="39" t="s">
        <v>198</v>
      </c>
      <c r="BU1069" s="38" t="s">
        <v>582</v>
      </c>
      <c r="BY1069" s="2" t="s">
        <v>747</v>
      </c>
    </row>
    <row r="1070" spans="1:79" ht="19.95" customHeight="1">
      <c r="A1070" s="225"/>
      <c r="B1070" s="604"/>
      <c r="C1070" s="605"/>
      <c r="D1070" s="605"/>
      <c r="E1070" s="605"/>
      <c r="F1070" s="605"/>
      <c r="G1070" s="606"/>
      <c r="H1070" s="526"/>
      <c r="I1070" s="526"/>
      <c r="J1070" s="526"/>
      <c r="K1070" s="526"/>
      <c r="L1070" s="526"/>
      <c r="M1070" s="527"/>
      <c r="N1070" s="226"/>
      <c r="AC1070" s="1"/>
      <c r="BB1070" s="2" t="str">
        <f>IF($C$1047=$BB$1047,BE1070,IF($C$1047=$BB$1048,BF1070,IF($C$1047=$BB$1049,BG1070,IF($C$1047=$BB$1050,BH1070,IF($C$1047=$BB$1051,BI1070,IF($C$1047=$BB$1052,BJ1070,IF($C$1047=$BB$1053,BK1070,IF($C$1047=$BB$1054,BL1070,""))))))))</f>
        <v>Build the wall! Stem the tide of migrants, especially those who evade the law others dutifully follow. Then vet entry based on merit. MAGA!</v>
      </c>
      <c r="BD1070" s="48" t="s">
        <v>94</v>
      </c>
      <c r="BE1070" s="2" t="s">
        <v>164</v>
      </c>
      <c r="BF1070" s="2" t="s">
        <v>1037</v>
      </c>
      <c r="BG1070" s="2" t="s">
        <v>166</v>
      </c>
      <c r="BH1070" s="2" t="s">
        <v>168</v>
      </c>
      <c r="BI1070" s="2" t="s">
        <v>170</v>
      </c>
      <c r="BJ1070" s="2" t="s">
        <v>172</v>
      </c>
      <c r="BK1070" s="2" t="s">
        <v>174</v>
      </c>
      <c r="BL1070" s="2" t="s">
        <v>176</v>
      </c>
      <c r="BM1070" s="47" t="s">
        <v>3</v>
      </c>
      <c r="BT1070" s="39" t="s">
        <v>569</v>
      </c>
      <c r="BU1070" s="38" t="s">
        <v>583</v>
      </c>
      <c r="BY1070" s="2" t="s">
        <v>749</v>
      </c>
    </row>
    <row r="1071" spans="1:79" ht="19.95" customHeight="1">
      <c r="A1071" s="225"/>
      <c r="B1071" s="604"/>
      <c r="C1071" s="605"/>
      <c r="D1071" s="605"/>
      <c r="E1071" s="605"/>
      <c r="F1071" s="605"/>
      <c r="G1071" s="606"/>
      <c r="H1071" s="526"/>
      <c r="I1071" s="526"/>
      <c r="J1071" s="526"/>
      <c r="K1071" s="526"/>
      <c r="L1071" s="526"/>
      <c r="M1071" s="527"/>
      <c r="N1071" s="226"/>
      <c r="AC1071" s="1"/>
      <c r="BT1071" s="39" t="s">
        <v>570</v>
      </c>
      <c r="BU1071" s="38" t="s">
        <v>197</v>
      </c>
      <c r="BY1071" s="2" t="s">
        <v>750</v>
      </c>
    </row>
    <row r="1072" spans="1:79" ht="19.95" customHeight="1">
      <c r="A1072" s="225"/>
      <c r="B1072" s="604"/>
      <c r="C1072" s="605"/>
      <c r="D1072" s="605"/>
      <c r="E1072" s="605"/>
      <c r="F1072" s="605"/>
      <c r="G1072" s="606"/>
      <c r="H1072" s="526"/>
      <c r="I1072" s="526"/>
      <c r="J1072" s="526"/>
      <c r="K1072" s="526"/>
      <c r="L1072" s="526"/>
      <c r="M1072" s="527"/>
      <c r="N1072" s="226"/>
      <c r="AC1072" s="1"/>
    </row>
    <row r="1073" spans="1:65" ht="19.95" customHeight="1" thickBot="1">
      <c r="A1073" s="225"/>
      <c r="B1073" s="607"/>
      <c r="C1073" s="608"/>
      <c r="D1073" s="608"/>
      <c r="E1073" s="608"/>
      <c r="F1073" s="608"/>
      <c r="G1073" s="609"/>
      <c r="H1073" s="528"/>
      <c r="I1073" s="528"/>
      <c r="J1073" s="528"/>
      <c r="K1073" s="528"/>
      <c r="L1073" s="528"/>
      <c r="M1073" s="529"/>
      <c r="N1073" s="226"/>
      <c r="AC1073" s="1"/>
    </row>
    <row r="1074" spans="1:65">
      <c r="A1074" s="225"/>
      <c r="B1074" s="24"/>
      <c r="C1074" s="24"/>
      <c r="D1074" s="24"/>
      <c r="E1074" s="24"/>
      <c r="F1074" s="24"/>
      <c r="G1074" s="24"/>
      <c r="H1074" s="343"/>
      <c r="I1074" s="24"/>
      <c r="J1074" s="24"/>
      <c r="K1074" s="24"/>
      <c r="L1074" s="24"/>
      <c r="M1074" s="24"/>
      <c r="N1074" s="226"/>
      <c r="AC1074" s="1"/>
    </row>
    <row r="1075" spans="1:65">
      <c r="A1075" s="227"/>
      <c r="B1075" s="232"/>
      <c r="C1075" s="232"/>
      <c r="D1075" s="232"/>
      <c r="E1075" s="232"/>
      <c r="F1075" s="232"/>
      <c r="G1075" s="232"/>
      <c r="H1075" s="345"/>
      <c r="I1075" s="232"/>
      <c r="J1075" s="232"/>
      <c r="K1075" s="232"/>
      <c r="L1075" s="232"/>
      <c r="M1075" s="232"/>
      <c r="N1075" s="229"/>
      <c r="AC1075" s="1"/>
    </row>
    <row r="1076" spans="1:65" ht="30" customHeight="1">
      <c r="A1076" s="221" t="s">
        <v>1148</v>
      </c>
      <c r="B1076" s="379" t="s">
        <v>1156</v>
      </c>
      <c r="C1076" s="379"/>
      <c r="D1076" s="379"/>
      <c r="E1076" s="379"/>
      <c r="F1076" s="379"/>
      <c r="G1076" s="379"/>
      <c r="H1076" s="379"/>
      <c r="I1076" s="379"/>
      <c r="J1076" s="379"/>
      <c r="K1076" s="379"/>
      <c r="L1076" s="379"/>
      <c r="M1076" s="223"/>
      <c r="N1076" s="224" t="s">
        <v>1149</v>
      </c>
      <c r="AC1076" s="1"/>
    </row>
    <row r="1077" spans="1:65" ht="16.95" customHeight="1">
      <c r="A1077" s="225"/>
      <c r="B1077" s="237"/>
      <c r="C1077" s="237"/>
      <c r="D1077" s="237"/>
      <c r="E1077" s="237"/>
      <c r="F1077" s="237"/>
      <c r="G1077" s="237"/>
      <c r="H1077" s="346" t="str">
        <f>BB1077</f>
        <v xml:space="preserve"> for the politicized issue of immigration. </v>
      </c>
      <c r="I1077" s="237"/>
      <c r="J1077" s="237"/>
      <c r="K1077" s="237"/>
      <c r="L1077" s="237"/>
      <c r="M1077" s="237"/>
      <c r="N1077" s="226"/>
      <c r="AC1077" s="1"/>
      <c r="BB1077" s="2" t="str">
        <f>CONCATENATE(BD1077,BE1077,BF1077)</f>
        <v xml:space="preserve"> for the politicized issue of immigration. </v>
      </c>
      <c r="BD1077" s="2" t="s">
        <v>1047</v>
      </c>
      <c r="BE1077" s="2" t="str">
        <f>IF(C1047=BB1047,BF1047,IF(C1047=BB1048,BF1048,IF(C1047=BB1049,BF1049,IF(C1047=BB1050,BF1050,IF(C1047=BB1051,BF1051,IF(C1047=BB1052,BF1052,IF(1007=BB1053,BF1053,IF(C1047=BB1054,BF1054))))))))</f>
        <v>immigration</v>
      </c>
      <c r="BF1077" s="2" t="s">
        <v>1022</v>
      </c>
    </row>
    <row r="1078" spans="1:65" ht="19.95" customHeight="1">
      <c r="A1078" s="225"/>
      <c r="B1078" s="42" t="s">
        <v>6</v>
      </c>
      <c r="C1078" s="43"/>
      <c r="D1078" s="43"/>
      <c r="E1078" s="43"/>
      <c r="F1078" s="43"/>
      <c r="G1078" s="43"/>
      <c r="H1078" s="347"/>
      <c r="I1078" s="43"/>
      <c r="J1078" s="43"/>
      <c r="K1078" s="43"/>
      <c r="L1078" s="43"/>
      <c r="M1078" s="44" t="str">
        <f>B1078</f>
        <v>LISTEN</v>
      </c>
      <c r="N1078" s="226"/>
      <c r="AC1078" s="1"/>
      <c r="BE1078" s="49" t="str">
        <f t="shared" ref="BE1078:BL1078" si="24">BE1068</f>
        <v>IMM</v>
      </c>
      <c r="BF1078" s="49" t="str">
        <f t="shared" si="24"/>
        <v>CLI</v>
      </c>
      <c r="BG1078" s="49" t="str">
        <f t="shared" si="24"/>
        <v>GUN</v>
      </c>
      <c r="BH1078" s="49" t="str">
        <f t="shared" si="24"/>
        <v>ABO</v>
      </c>
      <c r="BI1078" s="49" t="str">
        <f t="shared" si="24"/>
        <v>HEA</v>
      </c>
      <c r="BJ1078" s="49" t="str">
        <f t="shared" si="24"/>
        <v>CRI</v>
      </c>
      <c r="BK1078" s="49" t="str">
        <f t="shared" si="24"/>
        <v>ECO</v>
      </c>
      <c r="BL1078" s="49" t="str">
        <f t="shared" si="24"/>
        <v>RAC</v>
      </c>
    </row>
    <row r="1079" spans="1:65" ht="19.95" customHeight="1">
      <c r="A1079" s="225"/>
      <c r="B1079" s="605" t="str">
        <f>BB1079</f>
        <v>“I need to support others like me to move away from threats created by systemic inequities, and toward inclusive opportunities respecting our unique qualities.”</v>
      </c>
      <c r="C1079" s="605"/>
      <c r="D1079" s="605"/>
      <c r="E1079" s="605"/>
      <c r="F1079" s="605"/>
      <c r="G1079" s="605"/>
      <c r="H1079" s="730" t="str">
        <f>BB1080</f>
        <v>“I need to be freer from threats of personal violence from outsiders, including foreign threats against the cohesion of my family and close-knit communities.”</v>
      </c>
      <c r="I1079" s="730"/>
      <c r="J1079" s="730"/>
      <c r="K1079" s="730"/>
      <c r="L1079" s="730"/>
      <c r="M1079" s="730"/>
      <c r="N1079" s="226"/>
      <c r="AC1079" s="1"/>
      <c r="BB1079" s="2" t="str">
        <f>IF($C$1047=BB$1047,BE1079,IF($C$1047=BB$1048,BF1079,IF($C$1047=BB$1049,BG1079,IF($C$1047=BB$1050,BH1079,IF($C$1047=BB$1051,BI1079,IF($C$1047=BB$1052,BJ1079,IF($C$1047=BB$1053,BK1079,IF($C$1047=BB$1054,BL1079,""))))))))</f>
        <v>“I need to support others like me to move away from threats created by systemic inequities, and toward inclusive opportunities respecting our unique qualities.”</v>
      </c>
      <c r="BD1079" s="48" t="s">
        <v>95</v>
      </c>
      <c r="BE1079" s="2" t="s">
        <v>177</v>
      </c>
      <c r="BF1079" s="2" t="s">
        <v>195</v>
      </c>
      <c r="BG1079" s="2" t="s">
        <v>205</v>
      </c>
      <c r="BH1079" s="2" t="s">
        <v>215</v>
      </c>
      <c r="BI1079" s="2" t="s">
        <v>224</v>
      </c>
      <c r="BJ1079" s="2" t="s">
        <v>234</v>
      </c>
      <c r="BK1079" s="2" t="s">
        <v>244</v>
      </c>
      <c r="BL1079" s="2" t="s">
        <v>253</v>
      </c>
      <c r="BM1079" s="47" t="s">
        <v>3</v>
      </c>
    </row>
    <row r="1080" spans="1:65" ht="19.95" customHeight="1">
      <c r="A1080" s="225"/>
      <c r="B1080" s="605"/>
      <c r="C1080" s="605"/>
      <c r="D1080" s="605"/>
      <c r="E1080" s="605"/>
      <c r="F1080" s="605"/>
      <c r="G1080" s="605"/>
      <c r="H1080" s="730"/>
      <c r="I1080" s="730"/>
      <c r="J1080" s="730"/>
      <c r="K1080" s="730"/>
      <c r="L1080" s="730"/>
      <c r="M1080" s="730"/>
      <c r="N1080" s="226"/>
      <c r="AC1080" s="1"/>
      <c r="BB1080" s="2" t="str">
        <f>IF($C$1047=BB$1047,BE1080,IF($C$1047=BB$1048,BF1080,IF($C$1047=BB$1049,BG1080,IF($C$1047=BB$1050,BH1080,IF($C$1047=BB$1051,BI1080,IF($C$1047=BB$1052,BJ1080,IF($C$1047=BB$1053,BK1080,IF($C$1047=BB$1054,BL1080,""))))))))</f>
        <v>“I need to be freer from threats of personal violence from outsiders, including foreign threats against the cohesion of my family and close-knit communities.”</v>
      </c>
      <c r="BD1080" s="48" t="s">
        <v>96</v>
      </c>
      <c r="BE1080" s="2" t="s">
        <v>178</v>
      </c>
      <c r="BF1080" s="2" t="s">
        <v>196</v>
      </c>
      <c r="BG1080" s="2" t="s">
        <v>206</v>
      </c>
      <c r="BH1080" s="2" t="s">
        <v>216</v>
      </c>
      <c r="BI1080" s="2" t="s">
        <v>225</v>
      </c>
      <c r="BJ1080" s="2" t="s">
        <v>235</v>
      </c>
      <c r="BK1080" s="2" t="s">
        <v>245</v>
      </c>
      <c r="BL1080" s="2" t="s">
        <v>254</v>
      </c>
      <c r="BM1080" s="47" t="s">
        <v>3</v>
      </c>
    </row>
    <row r="1081" spans="1:65" ht="19.95" customHeight="1">
      <c r="A1081" s="225"/>
      <c r="B1081" s="605"/>
      <c r="C1081" s="605"/>
      <c r="D1081" s="605"/>
      <c r="E1081" s="605"/>
      <c r="F1081" s="605"/>
      <c r="G1081" s="605"/>
      <c r="H1081" s="730"/>
      <c r="I1081" s="730"/>
      <c r="J1081" s="730"/>
      <c r="K1081" s="730"/>
      <c r="L1081" s="730"/>
      <c r="M1081" s="730"/>
      <c r="N1081" s="226"/>
      <c r="AC1081" s="1"/>
    </row>
    <row r="1082" spans="1:65" ht="19.95" customHeight="1">
      <c r="A1082" s="225"/>
      <c r="B1082" s="605"/>
      <c r="C1082" s="605"/>
      <c r="D1082" s="605"/>
      <c r="E1082" s="605"/>
      <c r="F1082" s="605"/>
      <c r="G1082" s="605"/>
      <c r="H1082" s="730"/>
      <c r="I1082" s="730"/>
      <c r="J1082" s="730"/>
      <c r="K1082" s="730"/>
      <c r="L1082" s="730"/>
      <c r="M1082" s="730"/>
      <c r="N1082" s="226"/>
      <c r="AC1082" s="1"/>
    </row>
    <row r="1083" spans="1:65" ht="19.95" customHeight="1">
      <c r="A1083" s="225"/>
      <c r="B1083" s="605"/>
      <c r="C1083" s="605"/>
      <c r="D1083" s="605"/>
      <c r="E1083" s="605"/>
      <c r="F1083" s="605"/>
      <c r="G1083" s="605"/>
      <c r="H1083" s="730"/>
      <c r="I1083" s="730"/>
      <c r="J1083" s="730"/>
      <c r="K1083" s="730"/>
      <c r="L1083" s="730"/>
      <c r="M1083" s="730"/>
      <c r="N1083" s="226"/>
      <c r="AC1083" s="1"/>
    </row>
    <row r="1084" spans="1:65" ht="19.95" customHeight="1">
      <c r="A1084" s="225"/>
      <c r="B1084" s="25"/>
      <c r="C1084" s="25"/>
      <c r="D1084" s="25"/>
      <c r="E1084" s="25"/>
      <c r="F1084" s="25"/>
      <c r="G1084" s="25"/>
      <c r="H1084" s="348"/>
      <c r="I1084" s="25"/>
      <c r="J1084" s="25"/>
      <c r="K1084" s="25"/>
      <c r="L1084" s="25"/>
      <c r="M1084" s="25"/>
      <c r="N1084" s="226"/>
      <c r="AC1084" s="1"/>
    </row>
    <row r="1085" spans="1:65" ht="19.95" customHeight="1" thickBot="1">
      <c r="A1085" s="225"/>
      <c r="B1085" s="42" t="s">
        <v>8</v>
      </c>
      <c r="C1085" s="43"/>
      <c r="D1085" s="43"/>
      <c r="E1085" s="43"/>
      <c r="F1085" s="43"/>
      <c r="G1085" s="43"/>
      <c r="H1085" s="347"/>
      <c r="I1085" s="43"/>
      <c r="J1085" s="43"/>
      <c r="K1085" s="43"/>
      <c r="L1085" s="43"/>
      <c r="M1085" s="44" t="str">
        <f>B1085</f>
        <v>AFFIRM</v>
      </c>
      <c r="N1085" s="226"/>
      <c r="AC1085" s="1"/>
      <c r="BE1085" s="49" t="str">
        <f>BE1078</f>
        <v>IMM</v>
      </c>
      <c r="BF1085" s="49" t="str">
        <f t="shared" ref="BF1085:BL1085" si="25">BF1078</f>
        <v>CLI</v>
      </c>
      <c r="BG1085" s="49" t="str">
        <f t="shared" si="25"/>
        <v>GUN</v>
      </c>
      <c r="BH1085" s="49" t="str">
        <f t="shared" si="25"/>
        <v>ABO</v>
      </c>
      <c r="BI1085" s="49" t="str">
        <f t="shared" si="25"/>
        <v>HEA</v>
      </c>
      <c r="BJ1085" s="49" t="str">
        <f t="shared" si="25"/>
        <v>CRI</v>
      </c>
      <c r="BK1085" s="49" t="str">
        <f t="shared" si="25"/>
        <v>ECO</v>
      </c>
      <c r="BL1085" s="49" t="str">
        <f t="shared" si="25"/>
        <v>RAC</v>
      </c>
      <c r="BM1085" s="47" t="s">
        <v>3</v>
      </c>
    </row>
    <row r="1086" spans="1:65" ht="19.95" customHeight="1">
      <c r="A1086" s="225"/>
      <c r="B1086" s="586" t="str">
        <f>BB1086</f>
        <v>inclusion</v>
      </c>
      <c r="C1086" s="587"/>
      <c r="D1086" s="587"/>
      <c r="E1086" s="35"/>
      <c r="F1086" s="35"/>
      <c r="G1086" s="35"/>
      <c r="H1086" s="349"/>
      <c r="I1086" s="155"/>
      <c r="J1086" s="155"/>
      <c r="K1086" s="596" t="str">
        <f>BB1089</f>
        <v>security</v>
      </c>
      <c r="L1086" s="596"/>
      <c r="M1086" s="597"/>
      <c r="N1086" s="226"/>
      <c r="AC1086" s="1"/>
      <c r="BB1086" s="2" t="str">
        <f>IF($C$1047=BB$1047,BE1086,IF($C$1047=BB$1048,BF1086,IF($C$1047=BB$1049,BG1086,IF($C$1047=BB$1050,BH1086,IF($C$1047=BB$1051,BI1086,IF($C$1047=BB$1052,BJ1086,IF($C$1047=BB$1053,BK1086,IF($C$1047=BB$1054,BL1086,""))))))))</f>
        <v>inclusion</v>
      </c>
      <c r="BD1086" s="48" t="s">
        <v>115</v>
      </c>
      <c r="BE1086" s="2" t="s">
        <v>179</v>
      </c>
      <c r="BF1086" s="2" t="s">
        <v>197</v>
      </c>
      <c r="BG1086" s="2" t="s">
        <v>207</v>
      </c>
      <c r="BH1086" s="2" t="s">
        <v>217</v>
      </c>
      <c r="BI1086" s="2" t="s">
        <v>226</v>
      </c>
      <c r="BJ1086" s="2" t="s">
        <v>236</v>
      </c>
      <c r="BK1086" s="2" t="s">
        <v>246</v>
      </c>
      <c r="BL1086" s="2" t="s">
        <v>255</v>
      </c>
      <c r="BM1086" s="47" t="s">
        <v>3</v>
      </c>
    </row>
    <row r="1087" spans="1:65" ht="19.95" customHeight="1">
      <c r="A1087" s="225"/>
      <c r="B1087" s="36"/>
      <c r="C1087" s="7"/>
      <c r="D1087" s="7"/>
      <c r="E1087" s="598" t="str">
        <f>BB1087</f>
        <v>uniqueness</v>
      </c>
      <c r="F1087" s="598"/>
      <c r="G1087" s="598"/>
      <c r="H1087" s="599" t="str">
        <f>BB1088</f>
        <v>cohesion</v>
      </c>
      <c r="I1087" s="600"/>
      <c r="J1087" s="600"/>
      <c r="K1087" s="135"/>
      <c r="L1087" s="135"/>
      <c r="M1087" s="156"/>
      <c r="N1087" s="226"/>
      <c r="AC1087" s="1"/>
      <c r="BB1087" s="2" t="str">
        <f t="shared" ref="BB1087:BB1089" si="26">IF($C$1047=BB$1047,BE1087,IF($C$1047=BB$1048,BF1087,IF($C$1047=BB$1049,BG1087,IF($C$1047=BB$1050,BH1087,IF($C$1047=BB$1051,BI1087,IF($C$1047=BB$1052,BJ1087,IF($C$1047=BB$1053,BK1087,IF($C$1047=BB$1054,BL1087,""))))))))</f>
        <v>uniqueness</v>
      </c>
      <c r="BD1087" s="48" t="s">
        <v>117</v>
      </c>
      <c r="BE1087" s="46" t="s">
        <v>180</v>
      </c>
      <c r="BF1087" s="2" t="s">
        <v>198</v>
      </c>
      <c r="BG1087" s="2" t="s">
        <v>208</v>
      </c>
      <c r="BH1087" s="2" t="s">
        <v>218</v>
      </c>
      <c r="BI1087" s="2" t="s">
        <v>229</v>
      </c>
      <c r="BJ1087" s="2" t="s">
        <v>237</v>
      </c>
      <c r="BK1087" s="2" t="s">
        <v>208</v>
      </c>
      <c r="BL1087" s="2" t="s">
        <v>256</v>
      </c>
      <c r="BM1087" s="47" t="s">
        <v>3</v>
      </c>
    </row>
    <row r="1088" spans="1:65" ht="19.95" customHeight="1">
      <c r="A1088" s="225"/>
      <c r="B1088" s="36"/>
      <c r="C1088" s="7"/>
      <c r="D1088" s="7"/>
      <c r="E1088" s="7"/>
      <c r="F1088" s="7"/>
      <c r="G1088" s="7"/>
      <c r="H1088" s="350"/>
      <c r="I1088" s="135"/>
      <c r="J1088" s="135"/>
      <c r="K1088" s="135"/>
      <c r="L1088" s="135"/>
      <c r="M1088" s="156"/>
      <c r="N1088" s="226"/>
      <c r="AC1088" s="1"/>
      <c r="BB1088" s="2" t="str">
        <f t="shared" si="26"/>
        <v>cohesion</v>
      </c>
      <c r="BD1088" s="48" t="s">
        <v>118</v>
      </c>
      <c r="BE1088" s="2" t="s">
        <v>181</v>
      </c>
      <c r="BF1088" s="2" t="s">
        <v>199</v>
      </c>
      <c r="BG1088" s="2" t="s">
        <v>209</v>
      </c>
      <c r="BH1088" s="2" t="s">
        <v>219</v>
      </c>
      <c r="BI1088" s="2" t="s">
        <v>227</v>
      </c>
      <c r="BJ1088" s="2" t="s">
        <v>238</v>
      </c>
      <c r="BK1088" s="2" t="s">
        <v>247</v>
      </c>
      <c r="BL1088" s="2" t="s">
        <v>257</v>
      </c>
      <c r="BM1088" s="47" t="s">
        <v>3</v>
      </c>
    </row>
    <row r="1089" spans="1:65" ht="19.95" customHeight="1" thickBot="1">
      <c r="A1089" s="225"/>
      <c r="B1089" s="456" t="s">
        <v>11</v>
      </c>
      <c r="C1089" s="457"/>
      <c r="D1089" s="457"/>
      <c r="E1089" s="458" t="s">
        <v>12</v>
      </c>
      <c r="F1089" s="458"/>
      <c r="G1089" s="458"/>
      <c r="H1089" s="459" t="s">
        <v>13</v>
      </c>
      <c r="I1089" s="460"/>
      <c r="J1089" s="460"/>
      <c r="K1089" s="516" t="s">
        <v>14</v>
      </c>
      <c r="L1089" s="516"/>
      <c r="M1089" s="517"/>
      <c r="N1089" s="226"/>
      <c r="AC1089" s="1"/>
      <c r="BB1089" s="2" t="str">
        <f t="shared" si="26"/>
        <v>security</v>
      </c>
      <c r="BD1089" s="48" t="s">
        <v>116</v>
      </c>
      <c r="BE1089" s="2" t="s">
        <v>182</v>
      </c>
      <c r="BF1089" s="2" t="s">
        <v>200</v>
      </c>
      <c r="BG1089" s="2" t="s">
        <v>210</v>
      </c>
      <c r="BH1089" s="2" t="s">
        <v>220</v>
      </c>
      <c r="BI1089" s="2" t="s">
        <v>228</v>
      </c>
      <c r="BJ1089" s="2" t="s">
        <v>239</v>
      </c>
      <c r="BK1089" s="2" t="s">
        <v>248</v>
      </c>
      <c r="BL1089" s="2" t="s">
        <v>258</v>
      </c>
    </row>
    <row r="1090" spans="1:65" ht="19.95" customHeight="1" thickBot="1">
      <c r="A1090" s="225"/>
      <c r="B1090" s="42" t="s">
        <v>10</v>
      </c>
      <c r="C1090" s="43"/>
      <c r="D1090" s="43"/>
      <c r="E1090" s="43"/>
      <c r="F1090" s="43"/>
      <c r="G1090" s="43"/>
      <c r="H1090" s="347"/>
      <c r="I1090" s="43"/>
      <c r="J1090" s="43"/>
      <c r="K1090" s="43"/>
      <c r="L1090" s="43"/>
      <c r="M1090" s="44" t="str">
        <f>B1090</f>
        <v>OFFER</v>
      </c>
      <c r="N1090" s="226"/>
      <c r="AC1090" s="1"/>
      <c r="BE1090" s="49" t="str">
        <f>BE1085</f>
        <v>IMM</v>
      </c>
      <c r="BF1090" s="49" t="str">
        <f t="shared" ref="BF1090:BL1090" si="27">BF1085</f>
        <v>CLI</v>
      </c>
      <c r="BG1090" s="49" t="str">
        <f t="shared" si="27"/>
        <v>GUN</v>
      </c>
      <c r="BH1090" s="49" t="str">
        <f t="shared" si="27"/>
        <v>ABO</v>
      </c>
      <c r="BI1090" s="49" t="str">
        <f t="shared" si="27"/>
        <v>HEA</v>
      </c>
      <c r="BJ1090" s="49" t="str">
        <f t="shared" si="27"/>
        <v>CRI</v>
      </c>
      <c r="BK1090" s="49" t="str">
        <f t="shared" si="27"/>
        <v>ECO</v>
      </c>
      <c r="BL1090" s="49" t="str">
        <f t="shared" si="27"/>
        <v>RAC</v>
      </c>
    </row>
    <row r="1091" spans="1:65" ht="19.95" customHeight="1">
      <c r="A1091" s="225"/>
      <c r="B1091" s="518" t="str">
        <f>BB1091</f>
        <v>The more I honor your unmet self-need for security, I trust you’ll find it easier to respect our guarded self-need for uniqueness.</v>
      </c>
      <c r="C1091" s="519"/>
      <c r="D1091" s="519"/>
      <c r="E1091" s="519"/>
      <c r="F1091" s="519"/>
      <c r="G1091" s="519"/>
      <c r="H1091" s="524" t="str">
        <f>BB1093</f>
        <v>The more I respect your guarded self-need for uniqueness, I trust you’ll find it easier to honor our unmet self-need for security.</v>
      </c>
      <c r="I1091" s="524"/>
      <c r="J1091" s="524"/>
      <c r="K1091" s="524"/>
      <c r="L1091" s="524"/>
      <c r="M1091" s="525"/>
      <c r="N1091" s="226"/>
      <c r="AC1091" s="1"/>
      <c r="BB1091" s="2" t="str">
        <f>IF($C$1047=BB$1047,BE1091,IF($C$1047=BB$1048,BF1091,IF($C$1047=BB$1049,BG1091,IF($C$1047=BB$1050,BH1091,IF($C$1047=BB$1051,BI1091,IF($C$1047=BB$1052,BJ1091,IF($C$1047=BB$1053,BK1091,IF($C$1047=BB$1054,BL1091,""))))))))</f>
        <v>The more I honor your unmet self-need for security, I trust you’ll find it easier to respect our guarded self-need for uniqueness.</v>
      </c>
      <c r="BD1091" s="48" t="s">
        <v>97</v>
      </c>
      <c r="BE1091" s="46" t="s">
        <v>183</v>
      </c>
      <c r="BF1091" s="2" t="s">
        <v>201</v>
      </c>
      <c r="BG1091" s="2" t="s">
        <v>211</v>
      </c>
      <c r="BH1091" s="2" t="s">
        <v>596</v>
      </c>
      <c r="BI1091" s="2" t="s">
        <v>230</v>
      </c>
      <c r="BJ1091" s="2" t="s">
        <v>240</v>
      </c>
      <c r="BK1091" s="2" t="s">
        <v>249</v>
      </c>
      <c r="BL1091" s="2" t="s">
        <v>259</v>
      </c>
      <c r="BM1091" s="47" t="s">
        <v>3</v>
      </c>
    </row>
    <row r="1092" spans="1:65" ht="19.95" customHeight="1">
      <c r="A1092" s="225"/>
      <c r="B1092" s="520"/>
      <c r="C1092" s="521"/>
      <c r="D1092" s="521"/>
      <c r="E1092" s="521"/>
      <c r="F1092" s="521"/>
      <c r="G1092" s="521"/>
      <c r="H1092" s="526"/>
      <c r="I1092" s="526"/>
      <c r="J1092" s="526"/>
      <c r="K1092" s="526"/>
      <c r="L1092" s="526"/>
      <c r="M1092" s="527"/>
      <c r="N1092" s="226"/>
      <c r="AC1092" s="1"/>
      <c r="BB1092" s="2" t="str">
        <f t="shared" ref="BB1092:BB1094" si="28">IF($C$1047=BB$1047,BE1092,IF($C$1047=BB$1048,BF1092,IF($C$1047=BB$1049,BG1092,IF($C$1047=BB$1050,BH1092,IF($C$1047=BB$1051,BI1092,IF($C$1047=BB$1052,BJ1092,IF($C$1047=BB$1053,BK1092,IF($C$1047=BB$1054,BL1092,""))))))))</f>
        <v>The more I respect your guarded social-need for cohesion, I trust you’ll find it easier to honor our unmet social-need for inclusion.</v>
      </c>
      <c r="BD1092" s="48" t="s">
        <v>98</v>
      </c>
      <c r="BE1092" s="46" t="s">
        <v>184</v>
      </c>
      <c r="BF1092" s="2" t="s">
        <v>202</v>
      </c>
      <c r="BG1092" s="2" t="s">
        <v>212</v>
      </c>
      <c r="BH1092" s="2" t="s">
        <v>221</v>
      </c>
      <c r="BI1092" s="2" t="s">
        <v>231</v>
      </c>
      <c r="BJ1092" s="2" t="s">
        <v>241</v>
      </c>
      <c r="BK1092" s="2" t="s">
        <v>250</v>
      </c>
      <c r="BL1092" s="2" t="s">
        <v>260</v>
      </c>
      <c r="BM1092" s="47" t="s">
        <v>3</v>
      </c>
    </row>
    <row r="1093" spans="1:65" ht="19.95" customHeight="1">
      <c r="A1093" s="225"/>
      <c r="B1093" s="520"/>
      <c r="C1093" s="521"/>
      <c r="D1093" s="521"/>
      <c r="E1093" s="521"/>
      <c r="F1093" s="521"/>
      <c r="G1093" s="521"/>
      <c r="H1093" s="526"/>
      <c r="I1093" s="526"/>
      <c r="J1093" s="526"/>
      <c r="K1093" s="526"/>
      <c r="L1093" s="526"/>
      <c r="M1093" s="527"/>
      <c r="N1093" s="226"/>
      <c r="AC1093" s="1"/>
      <c r="BB1093" s="2" t="str">
        <f t="shared" si="28"/>
        <v>The more I respect your guarded self-need for uniqueness, I trust you’ll find it easier to honor our unmet self-need for security.</v>
      </c>
      <c r="BD1093" s="48" t="s">
        <v>99</v>
      </c>
      <c r="BE1093" s="46" t="s">
        <v>185</v>
      </c>
      <c r="BF1093" s="2" t="s">
        <v>203</v>
      </c>
      <c r="BG1093" s="2" t="s">
        <v>213</v>
      </c>
      <c r="BH1093" s="2" t="s">
        <v>222</v>
      </c>
      <c r="BI1093" s="2" t="s">
        <v>232</v>
      </c>
      <c r="BJ1093" s="2" t="s">
        <v>242</v>
      </c>
      <c r="BK1093" s="2" t="s">
        <v>251</v>
      </c>
      <c r="BL1093" s="2" t="s">
        <v>261</v>
      </c>
      <c r="BM1093" s="47" t="s">
        <v>3</v>
      </c>
    </row>
    <row r="1094" spans="1:65" ht="19.95" customHeight="1">
      <c r="A1094" s="225"/>
      <c r="B1094" s="520"/>
      <c r="C1094" s="521"/>
      <c r="D1094" s="521"/>
      <c r="E1094" s="521"/>
      <c r="F1094" s="521"/>
      <c r="G1094" s="521"/>
      <c r="H1094" s="526"/>
      <c r="I1094" s="526"/>
      <c r="J1094" s="526"/>
      <c r="K1094" s="526"/>
      <c r="L1094" s="526"/>
      <c r="M1094" s="527"/>
      <c r="N1094" s="226"/>
      <c r="AC1094" s="1"/>
      <c r="BB1094" s="2" t="str">
        <f t="shared" si="28"/>
        <v>The more I honor your unmet social-need for inclusion, I trust you’ll find it easier to respect our guarded social-need for cohesion.</v>
      </c>
      <c r="BD1094" s="48" t="s">
        <v>100</v>
      </c>
      <c r="BE1094" s="46" t="s">
        <v>186</v>
      </c>
      <c r="BF1094" s="2" t="s">
        <v>204</v>
      </c>
      <c r="BG1094" s="2" t="s">
        <v>214</v>
      </c>
      <c r="BH1094" s="2" t="s">
        <v>223</v>
      </c>
      <c r="BI1094" s="2" t="s">
        <v>233</v>
      </c>
      <c r="BJ1094" s="2" t="s">
        <v>243</v>
      </c>
      <c r="BK1094" s="2" t="s">
        <v>252</v>
      </c>
      <c r="BL1094" s="2" t="s">
        <v>262</v>
      </c>
      <c r="BM1094" s="47" t="s">
        <v>3</v>
      </c>
    </row>
    <row r="1095" spans="1:65" ht="19.95" customHeight="1" thickBot="1">
      <c r="A1095" s="225"/>
      <c r="B1095" s="522"/>
      <c r="C1095" s="523"/>
      <c r="D1095" s="523"/>
      <c r="E1095" s="523"/>
      <c r="F1095" s="523"/>
      <c r="G1095" s="523"/>
      <c r="H1095" s="528"/>
      <c r="I1095" s="528"/>
      <c r="J1095" s="528"/>
      <c r="K1095" s="528"/>
      <c r="L1095" s="528"/>
      <c r="M1095" s="529"/>
      <c r="N1095" s="226"/>
      <c r="AC1095" s="1"/>
    </row>
    <row r="1096" spans="1:65" ht="19.95" customHeight="1">
      <c r="A1096" s="225"/>
      <c r="B1096" s="518" t="str">
        <f>BB1092</f>
        <v>The more I respect your guarded social-need for cohesion, I trust you’ll find it easier to honor our unmet social-need for inclusion.</v>
      </c>
      <c r="C1096" s="519"/>
      <c r="D1096" s="519"/>
      <c r="E1096" s="519"/>
      <c r="F1096" s="519"/>
      <c r="G1096" s="519"/>
      <c r="H1096" s="524" t="str">
        <f>BB1094</f>
        <v>The more I honor your unmet social-need for inclusion, I trust you’ll find it easier to respect our guarded social-need for cohesion.</v>
      </c>
      <c r="I1096" s="524"/>
      <c r="J1096" s="524"/>
      <c r="K1096" s="524"/>
      <c r="L1096" s="524"/>
      <c r="M1096" s="525"/>
      <c r="N1096" s="226"/>
      <c r="AC1096" s="1"/>
      <c r="BB1096" s="159" t="s">
        <v>1038</v>
      </c>
      <c r="BD1096" s="2" t="s">
        <v>1235</v>
      </c>
    </row>
    <row r="1097" spans="1:65" ht="19.95" customHeight="1">
      <c r="A1097" s="225"/>
      <c r="B1097" s="520"/>
      <c r="C1097" s="521"/>
      <c r="D1097" s="521"/>
      <c r="E1097" s="521"/>
      <c r="F1097" s="521"/>
      <c r="G1097" s="521"/>
      <c r="H1097" s="526"/>
      <c r="I1097" s="526"/>
      <c r="J1097" s="526"/>
      <c r="K1097" s="526"/>
      <c r="L1097" s="526"/>
      <c r="M1097" s="527"/>
      <c r="N1097" s="226"/>
      <c r="AC1097" s="1"/>
      <c r="BB1097" s="159" t="s">
        <v>1039</v>
      </c>
      <c r="BD1097" s="2" t="s">
        <v>1049</v>
      </c>
    </row>
    <row r="1098" spans="1:65" ht="19.95" customHeight="1">
      <c r="A1098" s="225"/>
      <c r="B1098" s="520"/>
      <c r="C1098" s="521"/>
      <c r="D1098" s="521"/>
      <c r="E1098" s="521"/>
      <c r="F1098" s="521"/>
      <c r="G1098" s="521"/>
      <c r="H1098" s="526"/>
      <c r="I1098" s="526"/>
      <c r="J1098" s="526"/>
      <c r="K1098" s="526"/>
      <c r="L1098" s="526"/>
      <c r="M1098" s="527"/>
      <c r="N1098" s="226"/>
      <c r="AC1098" s="1"/>
      <c r="BB1098" s="159" t="s">
        <v>1040</v>
      </c>
      <c r="BD1098" s="2" t="s">
        <v>1048</v>
      </c>
    </row>
    <row r="1099" spans="1:65" ht="19.95" customHeight="1">
      <c r="A1099" s="225"/>
      <c r="B1099" s="520"/>
      <c r="C1099" s="521"/>
      <c r="D1099" s="521"/>
      <c r="E1099" s="521"/>
      <c r="F1099" s="521"/>
      <c r="G1099" s="521"/>
      <c r="H1099" s="526"/>
      <c r="I1099" s="526"/>
      <c r="J1099" s="526"/>
      <c r="K1099" s="526"/>
      <c r="L1099" s="526"/>
      <c r="M1099" s="527"/>
      <c r="N1099" s="226"/>
      <c r="AC1099" s="1"/>
      <c r="BB1099" s="159" t="s">
        <v>1041</v>
      </c>
      <c r="BD1099" s="2" t="s">
        <v>1050</v>
      </c>
      <c r="BE1099" s="126"/>
      <c r="BF1099" s="126"/>
      <c r="BG1099" s="126"/>
      <c r="BH1099" s="126"/>
      <c r="BI1099" s="126"/>
      <c r="BJ1099" s="126"/>
      <c r="BK1099" s="126"/>
      <c r="BL1099" s="126"/>
    </row>
    <row r="1100" spans="1:65" ht="19.95" customHeight="1" thickBot="1">
      <c r="A1100" s="225"/>
      <c r="B1100" s="522"/>
      <c r="C1100" s="523"/>
      <c r="D1100" s="523"/>
      <c r="E1100" s="523"/>
      <c r="F1100" s="523"/>
      <c r="G1100" s="523"/>
      <c r="H1100" s="528"/>
      <c r="I1100" s="528"/>
      <c r="J1100" s="528"/>
      <c r="K1100" s="528"/>
      <c r="L1100" s="528"/>
      <c r="M1100" s="529"/>
      <c r="N1100" s="226"/>
      <c r="AC1100" s="1"/>
      <c r="BB1100" s="159" t="s">
        <v>1042</v>
      </c>
      <c r="BD1100" s="2" t="s">
        <v>1236</v>
      </c>
      <c r="BM1100" s="125"/>
    </row>
    <row r="1101" spans="1:65" ht="10.199999999999999" customHeight="1" thickBot="1">
      <c r="A1101" s="225"/>
      <c r="B1101" s="24"/>
      <c r="C1101" s="24"/>
      <c r="D1101" s="24"/>
      <c r="E1101" s="24"/>
      <c r="F1101" s="24"/>
      <c r="G1101" s="24"/>
      <c r="H1101" s="343"/>
      <c r="I1101" s="24"/>
      <c r="J1101" s="24"/>
      <c r="K1101" s="24"/>
      <c r="L1101" s="24"/>
      <c r="M1101" s="24"/>
      <c r="N1101" s="226"/>
      <c r="AC1101" s="1"/>
      <c r="BB1101" s="159" t="s">
        <v>1043</v>
      </c>
      <c r="BD1101" s="2" t="s">
        <v>1051</v>
      </c>
      <c r="BM1101" s="125"/>
    </row>
    <row r="1102" spans="1:65" ht="13.95" customHeight="1">
      <c r="A1102" s="225"/>
      <c r="B1102" s="24"/>
      <c r="C1102" s="24"/>
      <c r="D1102" s="24"/>
      <c r="E1102" s="24"/>
      <c r="F1102" s="24"/>
      <c r="G1102" s="385"/>
      <c r="H1102" s="386"/>
      <c r="I1102" s="386"/>
      <c r="J1102" s="386"/>
      <c r="K1102" s="386"/>
      <c r="L1102" s="386"/>
      <c r="M1102" s="387"/>
      <c r="N1102" s="226"/>
      <c r="AC1102" s="1"/>
      <c r="BB1102" s="159" t="s">
        <v>1044</v>
      </c>
      <c r="BD1102" s="2" t="s">
        <v>1052</v>
      </c>
      <c r="BM1102" s="125"/>
    </row>
    <row r="1103" spans="1:65" ht="13.95" customHeight="1">
      <c r="A1103" s="225"/>
      <c r="B1103" s="24"/>
      <c r="C1103" s="24"/>
      <c r="D1103" s="24"/>
      <c r="E1103" s="24"/>
      <c r="F1103" s="24"/>
      <c r="G1103" s="388"/>
      <c r="H1103" s="389"/>
      <c r="I1103" s="389"/>
      <c r="J1103" s="389"/>
      <c r="K1103" s="389"/>
      <c r="L1103" s="389"/>
      <c r="M1103" s="390"/>
      <c r="N1103" s="226"/>
      <c r="AC1103" s="1"/>
      <c r="BM1103" s="125"/>
    </row>
    <row r="1104" spans="1:65" ht="14.4" customHeight="1" thickBot="1">
      <c r="A1104" s="225"/>
      <c r="B1104" s="24"/>
      <c r="C1104" s="24"/>
      <c r="D1104" s="24"/>
      <c r="E1104" s="24"/>
      <c r="F1104" s="24"/>
      <c r="G1104" s="391"/>
      <c r="H1104" s="392"/>
      <c r="I1104" s="392"/>
      <c r="J1104" s="392"/>
      <c r="K1104" s="392"/>
      <c r="L1104" s="392"/>
      <c r="M1104" s="393"/>
      <c r="N1104" s="226"/>
      <c r="AC1104" s="1"/>
      <c r="BB1104" s="37" t="str">
        <f>CONCATENATE(BC1104,BD1104,BE1104,BF1104,BG1104,BH1104,BI1104,BJ1104)</f>
        <v xml:space="preserve">FALSEInstead of reacting to others with a different immigration view, or avoiding politics altogether, consider the viable alternative of responding to each other's needs behind the political rhetoric. You can listen for their immigration impacted needs without agreeing how you or others should respond to them. Their needs in how they experience immigration will not go away when ignored, but persist even more painfully. So let us be more mature in how we respond to them, modeling how others are to respond to yours. </v>
      </c>
      <c r="BC1104" s="2" t="b">
        <f>IF(G1102=BB1096,BD1096,IF(G1102=BB1097,BD1097,IF(G1102=BB1098,BD1098,IF(G1102=BB1099,BD1099,IF(G1102=BB1100,BD1100,IF(G1102=BB1101,BD1101,IF(G1102=BB1102,BD1102)))))))</f>
        <v>0</v>
      </c>
      <c r="BD1104" s="2" t="s">
        <v>1053</v>
      </c>
      <c r="BE1104" s="2" t="str">
        <f>IF($C$1047="","political",IF($C$1047=$BB1047,$BF1047,IF($C$1047=$BB1048,$BF1048,IF($C$1047=$BB1049,$BF1049,IF($C$1047=$BB1050,$BF1050,IF($C$1047=$BB1051,$BF1051,IF($C$1047=$BB1052,$BF1052,IF($C$1047=$BB1053,$BF1053,IF($C$1047=$BB1054,$BF1054)))))))))</f>
        <v>immigration</v>
      </c>
      <c r="BF1104" s="2" t="s">
        <v>1054</v>
      </c>
      <c r="BG1104" s="2" t="str">
        <f>IF($C$1047="","politically",IF($C$1047=$BB1047,$BF1047,IF($C$1047=$BB1048,$BF1048,IF($C$1047=$BB1049,$BF1049,IF($C$1047=$BB1050,$BF1050,IF($C$1047=$BB1051,$BF1051,IF($C$1047=$BB1052,$BF1052,IF($C$1047=$BB1053,$BF1053,IF($C$1047=$BB1054,$BF1054)))))))))</f>
        <v>immigration</v>
      </c>
      <c r="BH1104" s="2" t="s">
        <v>1055</v>
      </c>
      <c r="BI1104" s="2" t="str">
        <f>IF($C$1047="","the issue",IF($C$1047=$BB1047,$BF1047,IF($C$1047=$BB1048,$BF1048,IF($C$1047=$BB1049,$BF1049,IF($C$1047=$BB1050,$BF1050,IF($C$1047=$BB1051,$BF1051,IF($C$1047=$BB1052,$BF1052,IF($C$1047=$BB1053,$BF1053,IF($C$1047=$BB1054,$BF1054)))))))))</f>
        <v>immigration</v>
      </c>
      <c r="BJ1104" s="2" t="s">
        <v>1056</v>
      </c>
      <c r="BM1104" s="125"/>
    </row>
    <row r="1105" spans="1:65" ht="7.95" customHeight="1">
      <c r="A1105" s="225"/>
      <c r="B1105" s="24"/>
      <c r="C1105" s="163"/>
      <c r="D1105" s="163"/>
      <c r="E1105" s="163"/>
      <c r="F1105" s="163"/>
      <c r="G1105" s="163"/>
      <c r="H1105" s="351"/>
      <c r="I1105" s="163"/>
      <c r="J1105" s="163"/>
      <c r="K1105" s="163"/>
      <c r="L1105" s="163"/>
      <c r="M1105" s="163"/>
      <c r="N1105" s="226"/>
      <c r="AC1105" s="1"/>
      <c r="BB1105" s="37" t="str">
        <f>CONCATENATE(BC1105,BD1105,BE1105,BF1105,BG1105,BH1105)</f>
        <v>SELECT FROM THE DROPDOWN MENU ABOVE YOUR ORIGINAL VIEW OF POLITICS.</v>
      </c>
      <c r="BC1105" s="2" t="s">
        <v>1057</v>
      </c>
      <c r="BM1105" s="125"/>
    </row>
    <row r="1106" spans="1:65" ht="16.95" customHeight="1">
      <c r="A1106" s="225"/>
      <c r="B1106" s="709" t="str">
        <f>IF(G1102="",BB1105,BB1104)</f>
        <v>SELECT FROM THE DROPDOWN MENU ABOVE YOUR ORIGINAL VIEW OF POLITICS.</v>
      </c>
      <c r="C1106" s="709"/>
      <c r="D1106" s="709"/>
      <c r="E1106" s="709"/>
      <c r="F1106" s="709"/>
      <c r="G1106" s="709"/>
      <c r="H1106" s="709"/>
      <c r="I1106" s="709"/>
      <c r="J1106" s="709"/>
      <c r="K1106" s="709"/>
      <c r="L1106" s="709"/>
      <c r="M1106" s="709"/>
      <c r="N1106" s="226"/>
      <c r="AC1106" s="1"/>
      <c r="BM1106" s="125"/>
    </row>
    <row r="1107" spans="1:65" ht="16.95" customHeight="1">
      <c r="A1107" s="225"/>
      <c r="B1107" s="709"/>
      <c r="C1107" s="709"/>
      <c r="D1107" s="709"/>
      <c r="E1107" s="709"/>
      <c r="F1107" s="709"/>
      <c r="G1107" s="709"/>
      <c r="H1107" s="709"/>
      <c r="I1107" s="709"/>
      <c r="J1107" s="709"/>
      <c r="K1107" s="709"/>
      <c r="L1107" s="709"/>
      <c r="M1107" s="709"/>
      <c r="N1107" s="226"/>
      <c r="AC1107" s="1"/>
      <c r="BM1107" s="125"/>
    </row>
    <row r="1108" spans="1:65" ht="16.95" customHeight="1">
      <c r="A1108" s="225"/>
      <c r="B1108" s="709"/>
      <c r="C1108" s="709"/>
      <c r="D1108" s="709"/>
      <c r="E1108" s="709"/>
      <c r="F1108" s="709"/>
      <c r="G1108" s="709"/>
      <c r="H1108" s="709"/>
      <c r="I1108" s="709"/>
      <c r="J1108" s="709"/>
      <c r="K1108" s="709"/>
      <c r="L1108" s="709"/>
      <c r="M1108" s="709"/>
      <c r="N1108" s="226"/>
      <c r="AC1108" s="1"/>
    </row>
    <row r="1109" spans="1:65" ht="16.95" customHeight="1">
      <c r="A1109" s="225"/>
      <c r="B1109" s="709"/>
      <c r="C1109" s="709"/>
      <c r="D1109" s="709"/>
      <c r="E1109" s="709"/>
      <c r="F1109" s="709"/>
      <c r="G1109" s="709"/>
      <c r="H1109" s="709"/>
      <c r="I1109" s="709"/>
      <c r="J1109" s="709"/>
      <c r="K1109" s="709"/>
      <c r="L1109" s="709"/>
      <c r="M1109" s="709"/>
      <c r="N1109" s="226"/>
      <c r="AC1109" s="1"/>
    </row>
    <row r="1110" spans="1:65" ht="16.95" customHeight="1">
      <c r="A1110" s="225"/>
      <c r="B1110" s="709"/>
      <c r="C1110" s="709"/>
      <c r="D1110" s="709"/>
      <c r="E1110" s="709"/>
      <c r="F1110" s="709"/>
      <c r="G1110" s="709"/>
      <c r="H1110" s="709"/>
      <c r="I1110" s="709"/>
      <c r="J1110" s="709"/>
      <c r="K1110" s="709"/>
      <c r="L1110" s="709"/>
      <c r="M1110" s="709"/>
      <c r="N1110" s="226"/>
      <c r="AC1110" s="1"/>
    </row>
    <row r="1111" spans="1:65" ht="16.95" customHeight="1">
      <c r="A1111" s="225"/>
      <c r="B1111" s="709"/>
      <c r="C1111" s="709"/>
      <c r="D1111" s="709"/>
      <c r="E1111" s="709"/>
      <c r="F1111" s="709"/>
      <c r="G1111" s="709"/>
      <c r="H1111" s="709"/>
      <c r="I1111" s="709"/>
      <c r="J1111" s="709"/>
      <c r="K1111" s="709"/>
      <c r="L1111" s="709"/>
      <c r="M1111" s="709"/>
      <c r="N1111" s="226"/>
      <c r="AC1111" s="1"/>
    </row>
    <row r="1112" spans="1:65" ht="7.2" customHeight="1">
      <c r="A1112" s="227"/>
      <c r="B1112" s="238"/>
      <c r="C1112" s="238"/>
      <c r="D1112" s="238"/>
      <c r="E1112" s="238"/>
      <c r="F1112" s="238"/>
      <c r="G1112" s="238"/>
      <c r="H1112" s="352"/>
      <c r="I1112" s="238"/>
      <c r="J1112" s="238"/>
      <c r="K1112" s="238"/>
      <c r="L1112" s="238"/>
      <c r="M1112" s="238"/>
      <c r="N1112" s="229"/>
      <c r="AC1112" s="1"/>
    </row>
    <row r="1113" spans="1:65" ht="30" customHeight="1">
      <c r="A1113" s="221" t="s">
        <v>1148</v>
      </c>
      <c r="B1113" s="379" t="s">
        <v>24</v>
      </c>
      <c r="C1113" s="379"/>
      <c r="D1113" s="379"/>
      <c r="E1113" s="379"/>
      <c r="F1113" s="379"/>
      <c r="G1113" s="379"/>
      <c r="H1113" s="379"/>
      <c r="I1113" s="379"/>
      <c r="J1113" s="379"/>
      <c r="K1113" s="379"/>
      <c r="L1113" s="379"/>
      <c r="M1113" s="223"/>
      <c r="N1113" s="224" t="s">
        <v>1149</v>
      </c>
    </row>
    <row r="1114" spans="1:65" ht="18" customHeight="1">
      <c r="A1114" s="225"/>
      <c r="B1114" s="24"/>
      <c r="C1114" s="24"/>
      <c r="D1114" s="24"/>
      <c r="E1114" s="24"/>
      <c r="F1114" s="24"/>
      <c r="G1114" s="24"/>
      <c r="H1114" s="343"/>
      <c r="I1114" s="24"/>
      <c r="J1114" s="24"/>
      <c r="K1114" s="24"/>
      <c r="L1114" s="24"/>
      <c r="M1114" s="24"/>
      <c r="N1114" s="226"/>
    </row>
    <row r="1115" spans="1:65" ht="18" customHeight="1">
      <c r="A1115" s="225"/>
      <c r="B1115" s="24"/>
      <c r="C1115" s="24"/>
      <c r="D1115" s="24"/>
      <c r="E1115" s="24"/>
      <c r="F1115" s="24"/>
      <c r="G1115" s="24"/>
      <c r="H1115" s="343"/>
      <c r="I1115" s="24"/>
      <c r="J1115" s="24"/>
      <c r="K1115" s="24"/>
      <c r="L1115" s="24"/>
      <c r="M1115" s="24"/>
      <c r="N1115" s="226"/>
    </row>
    <row r="1116" spans="1:65" ht="18" customHeight="1">
      <c r="A1116" s="225"/>
      <c r="B1116" s="24"/>
      <c r="C1116" s="24"/>
      <c r="D1116" s="24"/>
      <c r="E1116" s="24"/>
      <c r="F1116" s="24"/>
      <c r="G1116" s="24"/>
      <c r="H1116" s="343"/>
      <c r="I1116" s="24"/>
      <c r="J1116" s="24"/>
      <c r="K1116" s="24"/>
      <c r="L1116" s="24"/>
      <c r="M1116" s="24"/>
      <c r="N1116" s="226"/>
    </row>
    <row r="1117" spans="1:65" ht="18" customHeight="1">
      <c r="A1117" s="225"/>
      <c r="B1117" s="24"/>
      <c r="C1117" s="24"/>
      <c r="D1117" s="24"/>
      <c r="E1117" s="24"/>
      <c r="F1117" s="24"/>
      <c r="G1117" s="24"/>
      <c r="H1117" s="343"/>
      <c r="I1117" s="24"/>
      <c r="J1117" s="24"/>
      <c r="K1117" s="24"/>
      <c r="L1117" s="24"/>
      <c r="M1117" s="24"/>
      <c r="N1117" s="226"/>
    </row>
    <row r="1118" spans="1:65" ht="18" customHeight="1">
      <c r="A1118" s="225"/>
      <c r="B1118" s="24"/>
      <c r="C1118" s="24"/>
      <c r="D1118" s="24"/>
      <c r="E1118" s="24"/>
      <c r="F1118" s="24"/>
      <c r="G1118" s="24"/>
      <c r="H1118" s="343"/>
      <c r="I1118" s="24"/>
      <c r="J1118" s="24"/>
      <c r="K1118" s="24"/>
      <c r="L1118" s="24"/>
      <c r="M1118" s="24"/>
      <c r="N1118" s="226"/>
    </row>
    <row r="1119" spans="1:65" ht="18" customHeight="1">
      <c r="A1119" s="225"/>
      <c r="B1119" s="24"/>
      <c r="C1119" s="24"/>
      <c r="D1119" s="24"/>
      <c r="E1119" s="24"/>
      <c r="F1119" s="24"/>
      <c r="G1119" s="24"/>
      <c r="H1119" s="343"/>
      <c r="I1119" s="24"/>
      <c r="J1119" s="24"/>
      <c r="K1119" s="24"/>
      <c r="L1119" s="24"/>
      <c r="M1119" s="24"/>
      <c r="N1119" s="226"/>
    </row>
    <row r="1120" spans="1:65" ht="18" customHeight="1">
      <c r="A1120" s="225"/>
      <c r="B1120" s="24"/>
      <c r="C1120" s="24"/>
      <c r="D1120" s="24"/>
      <c r="E1120" s="24"/>
      <c r="F1120" s="24"/>
      <c r="G1120" s="24"/>
      <c r="H1120" s="343"/>
      <c r="I1120" s="24"/>
      <c r="J1120" s="24"/>
      <c r="K1120" s="24"/>
      <c r="L1120" s="24"/>
      <c r="M1120" s="24"/>
      <c r="N1120" s="226"/>
      <c r="BE1120" s="49" t="str">
        <f>BE1090</f>
        <v>IMM</v>
      </c>
      <c r="BF1120" s="49" t="str">
        <f t="shared" ref="BF1120:BL1120" si="29">BF1090</f>
        <v>CLI</v>
      </c>
      <c r="BG1120" s="49" t="str">
        <f t="shared" si="29"/>
        <v>GUN</v>
      </c>
      <c r="BH1120" s="49" t="str">
        <f t="shared" si="29"/>
        <v>ABO</v>
      </c>
      <c r="BI1120" s="49" t="str">
        <f t="shared" si="29"/>
        <v>HEA</v>
      </c>
      <c r="BJ1120" s="49" t="str">
        <f t="shared" si="29"/>
        <v>CRI</v>
      </c>
      <c r="BK1120" s="49" t="str">
        <f t="shared" si="29"/>
        <v>ECO</v>
      </c>
      <c r="BL1120" s="49" t="str">
        <f t="shared" si="29"/>
        <v>RAC</v>
      </c>
    </row>
    <row r="1121" spans="1:65" ht="18" customHeight="1">
      <c r="A1121" s="225"/>
      <c r="B1121" s="24"/>
      <c r="C1121" s="24"/>
      <c r="D1121" s="24"/>
      <c r="E1121" s="24"/>
      <c r="F1121" s="24"/>
      <c r="G1121" s="24"/>
      <c r="H1121" s="343"/>
      <c r="I1121" s="24"/>
      <c r="J1121" s="24"/>
      <c r="K1121" s="24"/>
      <c r="L1121" s="24"/>
      <c r="M1121" s="24"/>
      <c r="N1121" s="226"/>
    </row>
    <row r="1122" spans="1:65" ht="16.95" customHeight="1">
      <c r="A1122" s="225"/>
      <c r="B1122" s="24"/>
      <c r="C1122" s="24"/>
      <c r="D1122" s="24"/>
      <c r="E1122" s="24"/>
      <c r="F1122" s="24"/>
      <c r="G1122" s="24"/>
      <c r="H1122" s="343"/>
      <c r="I1122" s="24"/>
      <c r="J1122" s="24"/>
      <c r="K1122" s="24"/>
      <c r="L1122" s="24"/>
      <c r="M1122" s="24"/>
      <c r="N1122" s="226"/>
      <c r="BB1122" s="2" t="str">
        <f t="shared" ref="BB1122:BB1135" si="30">IF($C$1047=BB$1047,BE1122,IF($C$1047=BB$1048,BF1122,IF($C$1047=BB$1049,BG1122,IF($C$1047=BB$1050,BH1122,IF($C$1047=BB$1051,BI1122,IF($C$1047=BB$1052,BJ1122,IF($C$1047=BB$1053,BK1122,IF($C$1047=BB$1054,BL1122,""))))))))</f>
        <v>OPEN BORDERS</v>
      </c>
      <c r="BD1122" s="50" t="s">
        <v>125</v>
      </c>
      <c r="BE1122" s="2" t="s">
        <v>17</v>
      </c>
      <c r="BF1122" s="2" t="s">
        <v>265</v>
      </c>
      <c r="BG1122" s="2" t="s">
        <v>271</v>
      </c>
      <c r="BH1122" s="2" t="s">
        <v>281</v>
      </c>
      <c r="BI1122" s="2" t="s">
        <v>293</v>
      </c>
      <c r="BJ1122" s="2" t="s">
        <v>309</v>
      </c>
      <c r="BK1122" s="2" t="s">
        <v>323</v>
      </c>
      <c r="BL1122" s="2" t="s">
        <v>335</v>
      </c>
    </row>
    <row r="1123" spans="1:65" ht="30" customHeight="1" thickBot="1">
      <c r="A1123" s="225"/>
      <c r="B1123" s="568"/>
      <c r="C1123" s="568"/>
      <c r="D1123" s="568"/>
      <c r="E1123" s="568"/>
      <c r="F1123" s="568"/>
      <c r="G1123" s="568"/>
      <c r="H1123" s="569"/>
      <c r="I1123" s="569"/>
      <c r="J1123" s="569"/>
      <c r="K1123" s="569"/>
      <c r="L1123" s="569"/>
      <c r="M1123" s="569"/>
      <c r="N1123" s="226"/>
      <c r="BB1123" s="2" t="str">
        <f t="shared" si="30"/>
        <v>RELAX BORDERS</v>
      </c>
      <c r="BD1123" s="50" t="s">
        <v>126</v>
      </c>
      <c r="BE1123" s="2" t="s">
        <v>18</v>
      </c>
      <c r="BF1123" s="2" t="s">
        <v>266</v>
      </c>
      <c r="BG1123" s="2" t="s">
        <v>272</v>
      </c>
      <c r="BH1123" s="2" t="s">
        <v>282</v>
      </c>
      <c r="BI1123" s="2" t="s">
        <v>296</v>
      </c>
      <c r="BJ1123" s="2" t="s">
        <v>310</v>
      </c>
      <c r="BK1123" s="2" t="s">
        <v>324</v>
      </c>
      <c r="BL1123" s="2" t="s">
        <v>336</v>
      </c>
    </row>
    <row r="1124" spans="1:65" ht="30" customHeight="1" thickTop="1" thickBot="1">
      <c r="A1124" s="225"/>
      <c r="B1124" s="570" t="s">
        <v>64</v>
      </c>
      <c r="C1124" s="571"/>
      <c r="D1124" s="572" t="s">
        <v>19</v>
      </c>
      <c r="E1124" s="573"/>
      <c r="F1124" s="574" t="s">
        <v>20</v>
      </c>
      <c r="G1124" s="575"/>
      <c r="H1124" s="576" t="s">
        <v>23</v>
      </c>
      <c r="I1124" s="577"/>
      <c r="J1124" s="578" t="s">
        <v>21</v>
      </c>
      <c r="K1124" s="579"/>
      <c r="L1124" s="580" t="s">
        <v>22</v>
      </c>
      <c r="M1124" s="581"/>
      <c r="N1124" s="226"/>
      <c r="BB1124" s="2" t="str">
        <f t="shared" si="30"/>
        <v>EASY ENTRY</v>
      </c>
      <c r="BD1124" s="50" t="s">
        <v>127</v>
      </c>
      <c r="BE1124" s="2" t="s">
        <v>135</v>
      </c>
      <c r="BF1124" s="2" t="s">
        <v>267</v>
      </c>
      <c r="BG1124" s="2" t="s">
        <v>273</v>
      </c>
      <c r="BH1124" s="2" t="s">
        <v>283</v>
      </c>
      <c r="BI1124" s="2" t="s">
        <v>297</v>
      </c>
      <c r="BJ1124" s="2" t="s">
        <v>1045</v>
      </c>
      <c r="BK1124" s="2" t="s">
        <v>325</v>
      </c>
      <c r="BL1124" s="2" t="s">
        <v>337</v>
      </c>
    </row>
    <row r="1125" spans="1:65" ht="30" customHeight="1" thickTop="1" thickBot="1">
      <c r="A1125" s="225"/>
      <c r="B1125" s="588"/>
      <c r="C1125" s="589"/>
      <c r="D1125" s="590"/>
      <c r="E1125" s="591"/>
      <c r="F1125" s="592"/>
      <c r="G1125" s="593"/>
      <c r="H1125" s="554"/>
      <c r="I1125" s="555"/>
      <c r="J1125" s="556"/>
      <c r="K1125" s="557"/>
      <c r="L1125" s="558"/>
      <c r="M1125" s="559"/>
      <c r="N1125" s="226"/>
      <c r="BB1125" s="2" t="str">
        <f t="shared" si="30"/>
        <v>STEM ENTRY</v>
      </c>
      <c r="BD1125" s="50" t="s">
        <v>128</v>
      </c>
      <c r="BE1125" s="2" t="s">
        <v>192</v>
      </c>
      <c r="BF1125" s="2" t="s">
        <v>268</v>
      </c>
      <c r="BG1125" s="2" t="s">
        <v>274</v>
      </c>
      <c r="BH1125" s="2" t="s">
        <v>284</v>
      </c>
      <c r="BI1125" s="2" t="s">
        <v>298</v>
      </c>
      <c r="BJ1125" s="2" t="s">
        <v>312</v>
      </c>
      <c r="BK1125" s="2" t="s">
        <v>326</v>
      </c>
      <c r="BL1125" s="2" t="s">
        <v>338</v>
      </c>
    </row>
    <row r="1126" spans="1:65" ht="4.95" customHeight="1" thickTop="1" thickBot="1">
      <c r="A1126" s="225"/>
      <c r="B1126" s="24"/>
      <c r="C1126" s="24"/>
      <c r="D1126" s="24"/>
      <c r="E1126" s="24"/>
      <c r="F1126" s="24"/>
      <c r="G1126" s="24"/>
      <c r="H1126" s="343"/>
      <c r="I1126" s="24"/>
      <c r="J1126" s="24"/>
      <c r="K1126" s="24"/>
      <c r="L1126" s="24"/>
      <c r="M1126" s="24"/>
      <c r="N1126" s="226"/>
      <c r="BB1126" s="2">
        <f t="shared" si="30"/>
        <v>0</v>
      </c>
      <c r="BD1126" s="50"/>
    </row>
    <row r="1127" spans="1:65" ht="15" customHeight="1">
      <c r="A1127" s="225"/>
      <c r="B1127" s="450" t="s">
        <v>15</v>
      </c>
      <c r="C1127" s="451"/>
      <c r="D1127" s="450" t="s">
        <v>15</v>
      </c>
      <c r="E1127" s="451"/>
      <c r="F1127" s="450" t="s">
        <v>15</v>
      </c>
      <c r="G1127" s="451"/>
      <c r="H1127" s="450" t="s">
        <v>15</v>
      </c>
      <c r="I1127" s="451"/>
      <c r="J1127" s="450" t="s">
        <v>15</v>
      </c>
      <c r="K1127" s="451"/>
      <c r="L1127" s="450" t="s">
        <v>15</v>
      </c>
      <c r="M1127" s="451"/>
      <c r="N1127" s="226"/>
      <c r="BB1127" s="2" t="str">
        <f t="shared" si="30"/>
        <v>MERIT ENTRY</v>
      </c>
      <c r="BD1127" s="50" t="s">
        <v>129</v>
      </c>
      <c r="BE1127" s="2" t="s">
        <v>193</v>
      </c>
      <c r="BF1127" s="2" t="s">
        <v>269</v>
      </c>
      <c r="BG1127" s="2" t="s">
        <v>275</v>
      </c>
      <c r="BH1127" s="2" t="s">
        <v>285</v>
      </c>
      <c r="BI1127" s="2" t="s">
        <v>299</v>
      </c>
      <c r="BJ1127" s="2" t="s">
        <v>313</v>
      </c>
      <c r="BK1127" s="2" t="s">
        <v>327</v>
      </c>
      <c r="BL1127" s="2" t="s">
        <v>339</v>
      </c>
    </row>
    <row r="1128" spans="1:65" ht="34.950000000000003" customHeight="1">
      <c r="A1128" s="225"/>
      <c r="B1128" s="560" t="str">
        <f>BB1122</f>
        <v>OPEN BORDERS</v>
      </c>
      <c r="C1128" s="561"/>
      <c r="D1128" s="560" t="str">
        <f>BB1123</f>
        <v>RELAX BORDERS</v>
      </c>
      <c r="E1128" s="561"/>
      <c r="F1128" s="560" t="str">
        <f>BB1124</f>
        <v>EASY ENTRY</v>
      </c>
      <c r="G1128" s="561"/>
      <c r="H1128" s="560" t="str">
        <f>BB1125</f>
        <v>STEM ENTRY</v>
      </c>
      <c r="I1128" s="561"/>
      <c r="J1128" s="560" t="str">
        <f>BB1127</f>
        <v>MERIT ENTRY</v>
      </c>
      <c r="K1128" s="561"/>
      <c r="L1128" s="560" t="str">
        <f>BB1128</f>
        <v>NO ENTRY</v>
      </c>
      <c r="M1128" s="561"/>
      <c r="N1128" s="226"/>
      <c r="BB1128" s="2" t="str">
        <f t="shared" si="30"/>
        <v>NO ENTRY</v>
      </c>
      <c r="BD1128" s="50" t="s">
        <v>130</v>
      </c>
      <c r="BE1128" s="2" t="s">
        <v>194</v>
      </c>
      <c r="BF1128" s="2" t="s">
        <v>270</v>
      </c>
      <c r="BG1128" s="2" t="s">
        <v>276</v>
      </c>
      <c r="BH1128" s="2" t="s">
        <v>286</v>
      </c>
      <c r="BI1128" s="2" t="s">
        <v>300</v>
      </c>
      <c r="BJ1128" s="2" t="s">
        <v>314</v>
      </c>
      <c r="BK1128" s="2" t="s">
        <v>328</v>
      </c>
      <c r="BL1128" s="2" t="s">
        <v>716</v>
      </c>
    </row>
    <row r="1129" spans="1:65" ht="15" customHeight="1">
      <c r="A1129" s="225"/>
      <c r="B1129" s="452" t="s">
        <v>16</v>
      </c>
      <c r="C1129" s="453"/>
      <c r="D1129" s="452" t="s">
        <v>16</v>
      </c>
      <c r="E1129" s="453"/>
      <c r="F1129" s="452" t="s">
        <v>16</v>
      </c>
      <c r="G1129" s="453"/>
      <c r="H1129" s="452" t="s">
        <v>16</v>
      </c>
      <c r="I1129" s="453"/>
      <c r="J1129" s="452" t="s">
        <v>16</v>
      </c>
      <c r="K1129" s="453"/>
      <c r="L1129" s="452" t="s">
        <v>16</v>
      </c>
      <c r="M1129" s="453"/>
      <c r="N1129" s="226"/>
      <c r="BB1129" s="2">
        <f t="shared" si="30"/>
        <v>0</v>
      </c>
      <c r="BD1129" s="48"/>
    </row>
    <row r="1130" spans="1:65" ht="14.4" customHeight="1">
      <c r="A1130" s="225"/>
      <c r="B1130" s="562" t="str">
        <f>BB1130</f>
        <v>We as nontraditional people feel systemically excluded from advantaged spaces by arbitrary national borders</v>
      </c>
      <c r="C1130" s="563"/>
      <c r="D1130" s="562" t="str">
        <f>BB1131</f>
        <v>We need to admit most immigrants are desperate to leave situations largely of our interventionists making</v>
      </c>
      <c r="E1130" s="563"/>
      <c r="F1130" s="562" t="str">
        <f>BB1132</f>
        <v>We need immigrants willing to do jobs citizens won’t and offer amnesty for citizenship after they show such merit</v>
      </c>
      <c r="G1130" s="563"/>
      <c r="H1130" s="562" t="str">
        <f>BB1133</f>
        <v>We can offer amnesty to children born to illegal migrant parents after they show merit</v>
      </c>
      <c r="I1130" s="563"/>
      <c r="J1130" s="562" t="str">
        <f>BB1134</f>
        <v>We need to limit migration to those first showing merit before crossing any of our sacred borders</v>
      </c>
      <c r="K1130" s="563"/>
      <c r="L1130" s="562" t="str">
        <f>BB1135</f>
        <v>Nativist Americans feel smothered by excessive immigration, pressurizing already strained cohesion</v>
      </c>
      <c r="M1130" s="563"/>
      <c r="N1130" s="226"/>
      <c r="BB1130" s="2" t="str">
        <f t="shared" si="30"/>
        <v>We as nontraditional people feel systemically excluded from advantaged spaces by arbitrary national borders</v>
      </c>
      <c r="BD1130" s="50" t="s">
        <v>119</v>
      </c>
      <c r="BE1130" s="2" t="s">
        <v>346</v>
      </c>
      <c r="BF1130" s="2" t="s">
        <v>352</v>
      </c>
      <c r="BG1130" s="2" t="s">
        <v>358</v>
      </c>
      <c r="BH1130" s="2" t="s">
        <v>287</v>
      </c>
      <c r="BI1130" s="2" t="s">
        <v>301</v>
      </c>
      <c r="BJ1130" s="2" t="s">
        <v>315</v>
      </c>
      <c r="BK1130" s="2" t="s">
        <v>329</v>
      </c>
      <c r="BL1130" s="2" t="s">
        <v>340</v>
      </c>
      <c r="BM1130" s="47" t="s">
        <v>3</v>
      </c>
    </row>
    <row r="1131" spans="1:65" ht="14.4" customHeight="1">
      <c r="A1131" s="225"/>
      <c r="B1131" s="562"/>
      <c r="C1131" s="563"/>
      <c r="D1131" s="562"/>
      <c r="E1131" s="563"/>
      <c r="F1131" s="562"/>
      <c r="G1131" s="563"/>
      <c r="H1131" s="562"/>
      <c r="I1131" s="563"/>
      <c r="J1131" s="562"/>
      <c r="K1131" s="563"/>
      <c r="L1131" s="562"/>
      <c r="M1131" s="563"/>
      <c r="N1131" s="226"/>
      <c r="BB1131" s="2" t="str">
        <f t="shared" si="30"/>
        <v>We need to admit most immigrants are desperate to leave situations largely of our interventionists making</v>
      </c>
      <c r="BD1131" s="50" t="s">
        <v>120</v>
      </c>
      <c r="BE1131" s="2" t="s">
        <v>347</v>
      </c>
      <c r="BF1131" s="2" t="s">
        <v>353</v>
      </c>
      <c r="BG1131" s="2" t="s">
        <v>359</v>
      </c>
      <c r="BH1131" s="2" t="s">
        <v>288</v>
      </c>
      <c r="BI1131" s="2" t="s">
        <v>302</v>
      </c>
      <c r="BJ1131" s="2" t="s">
        <v>316</v>
      </c>
      <c r="BK1131" s="2" t="s">
        <v>330</v>
      </c>
      <c r="BL1131" s="2" t="s">
        <v>341</v>
      </c>
      <c r="BM1131" s="47" t="s">
        <v>3</v>
      </c>
    </row>
    <row r="1132" spans="1:65" ht="14.4" customHeight="1">
      <c r="A1132" s="225"/>
      <c r="B1132" s="562"/>
      <c r="C1132" s="563"/>
      <c r="D1132" s="562"/>
      <c r="E1132" s="563"/>
      <c r="F1132" s="562"/>
      <c r="G1132" s="563"/>
      <c r="H1132" s="562"/>
      <c r="I1132" s="563"/>
      <c r="J1132" s="562"/>
      <c r="K1132" s="563"/>
      <c r="L1132" s="562"/>
      <c r="M1132" s="563"/>
      <c r="N1132" s="226"/>
      <c r="BB1132" s="2" t="str">
        <f t="shared" si="30"/>
        <v>We need immigrants willing to do jobs citizens won’t and offer amnesty for citizenship after they show such merit</v>
      </c>
      <c r="BD1132" s="50" t="s">
        <v>121</v>
      </c>
      <c r="BE1132" s="2" t="s">
        <v>348</v>
      </c>
      <c r="BF1132" s="2" t="s">
        <v>354</v>
      </c>
      <c r="BG1132" s="2" t="s">
        <v>360</v>
      </c>
      <c r="BH1132" s="2" t="s">
        <v>289</v>
      </c>
      <c r="BI1132" s="2" t="s">
        <v>303</v>
      </c>
      <c r="BJ1132" s="2" t="s">
        <v>317</v>
      </c>
      <c r="BK1132" s="2" t="s">
        <v>331</v>
      </c>
      <c r="BL1132" s="2" t="s">
        <v>342</v>
      </c>
      <c r="BM1132" s="47" t="s">
        <v>3</v>
      </c>
    </row>
    <row r="1133" spans="1:65" ht="14.4" customHeight="1">
      <c r="A1133" s="225"/>
      <c r="B1133" s="562"/>
      <c r="C1133" s="563"/>
      <c r="D1133" s="562"/>
      <c r="E1133" s="563"/>
      <c r="F1133" s="562"/>
      <c r="G1133" s="563"/>
      <c r="H1133" s="562"/>
      <c r="I1133" s="563"/>
      <c r="J1133" s="562"/>
      <c r="K1133" s="563"/>
      <c r="L1133" s="562"/>
      <c r="M1133" s="563"/>
      <c r="N1133" s="226"/>
      <c r="BB1133" s="2" t="str">
        <f t="shared" si="30"/>
        <v>We can offer amnesty to children born to illegal migrant parents after they show merit</v>
      </c>
      <c r="BD1133" s="50" t="s">
        <v>122</v>
      </c>
      <c r="BE1133" s="2" t="s">
        <v>349</v>
      </c>
      <c r="BF1133" s="2" t="s">
        <v>355</v>
      </c>
      <c r="BG1133" s="2" t="s">
        <v>361</v>
      </c>
      <c r="BH1133" s="2" t="s">
        <v>290</v>
      </c>
      <c r="BI1133" s="2" t="s">
        <v>304</v>
      </c>
      <c r="BJ1133" s="2" t="s">
        <v>319</v>
      </c>
      <c r="BK1133" s="2" t="s">
        <v>332</v>
      </c>
      <c r="BL1133" s="2" t="s">
        <v>343</v>
      </c>
      <c r="BM1133" s="47" t="s">
        <v>3</v>
      </c>
    </row>
    <row r="1134" spans="1:65" ht="14.4" customHeight="1">
      <c r="A1134" s="225"/>
      <c r="B1134" s="562"/>
      <c r="C1134" s="563"/>
      <c r="D1134" s="562"/>
      <c r="E1134" s="563"/>
      <c r="F1134" s="562"/>
      <c r="G1134" s="563"/>
      <c r="H1134" s="562"/>
      <c r="I1134" s="563"/>
      <c r="J1134" s="562"/>
      <c r="K1134" s="563"/>
      <c r="L1134" s="562"/>
      <c r="M1134" s="563"/>
      <c r="N1134" s="226"/>
      <c r="BB1134" s="2" t="str">
        <f t="shared" si="30"/>
        <v>We need to limit migration to those first showing merit before crossing any of our sacred borders</v>
      </c>
      <c r="BD1134" s="50" t="s">
        <v>123</v>
      </c>
      <c r="BE1134" s="2" t="s">
        <v>350</v>
      </c>
      <c r="BF1134" s="2" t="s">
        <v>356</v>
      </c>
      <c r="BG1134" s="2" t="s">
        <v>362</v>
      </c>
      <c r="BH1134" s="2" t="s">
        <v>291</v>
      </c>
      <c r="BI1134" s="2" t="s">
        <v>305</v>
      </c>
      <c r="BJ1134" s="2" t="s">
        <v>318</v>
      </c>
      <c r="BK1134" s="2" t="s">
        <v>333</v>
      </c>
      <c r="BL1134" s="2" t="s">
        <v>714</v>
      </c>
      <c r="BM1134" s="47" t="s">
        <v>3</v>
      </c>
    </row>
    <row r="1135" spans="1:65" ht="14.4" customHeight="1">
      <c r="A1135" s="225"/>
      <c r="B1135" s="562"/>
      <c r="C1135" s="563"/>
      <c r="D1135" s="562"/>
      <c r="E1135" s="563"/>
      <c r="F1135" s="562"/>
      <c r="G1135" s="563"/>
      <c r="H1135" s="562"/>
      <c r="I1135" s="563"/>
      <c r="J1135" s="562"/>
      <c r="K1135" s="563"/>
      <c r="L1135" s="562"/>
      <c r="M1135" s="563"/>
      <c r="N1135" s="226"/>
      <c r="BB1135" s="2" t="str">
        <f t="shared" si="30"/>
        <v>Nativist Americans feel smothered by excessive immigration, pressurizing already strained cohesion</v>
      </c>
      <c r="BD1135" s="50" t="s">
        <v>124</v>
      </c>
      <c r="BE1135" s="2" t="s">
        <v>351</v>
      </c>
      <c r="BF1135" s="2" t="s">
        <v>357</v>
      </c>
      <c r="BG1135" s="2" t="s">
        <v>363</v>
      </c>
      <c r="BH1135" s="2" t="s">
        <v>292</v>
      </c>
      <c r="BI1135" s="2" t="s">
        <v>306</v>
      </c>
      <c r="BJ1135" s="2" t="s">
        <v>320</v>
      </c>
      <c r="BK1135" s="2" t="s">
        <v>334</v>
      </c>
      <c r="BL1135" s="2" t="s">
        <v>344</v>
      </c>
      <c r="BM1135" s="47" t="s">
        <v>3</v>
      </c>
    </row>
    <row r="1136" spans="1:65" ht="15" customHeight="1" thickBot="1">
      <c r="A1136" s="225"/>
      <c r="B1136" s="564"/>
      <c r="C1136" s="565"/>
      <c r="D1136" s="564"/>
      <c r="E1136" s="565"/>
      <c r="F1136" s="564"/>
      <c r="G1136" s="565"/>
      <c r="H1136" s="564"/>
      <c r="I1136" s="565"/>
      <c r="J1136" s="564"/>
      <c r="K1136" s="565"/>
      <c r="L1136" s="564"/>
      <c r="M1136" s="565"/>
      <c r="N1136" s="226"/>
    </row>
    <row r="1137" spans="1:65" ht="34.950000000000003" customHeight="1">
      <c r="A1137" s="225"/>
      <c r="B1137" s="447" t="str">
        <f>BB1137</f>
        <v>Seek inclusion: to ease less satisfied social-need</v>
      </c>
      <c r="C1137" s="447"/>
      <c r="D1137" s="447"/>
      <c r="E1137" s="447"/>
      <c r="F1137" s="448" t="str">
        <f>BB1138</f>
        <v>Seek both: personal &amp; social needs relatively equally.</v>
      </c>
      <c r="G1137" s="448"/>
      <c r="H1137" s="448"/>
      <c r="I1137" s="448"/>
      <c r="J1137" s="449" t="str">
        <f>BB1139</f>
        <v>Guard cohesion: the more satisfied social-need</v>
      </c>
      <c r="K1137" s="449"/>
      <c r="L1137" s="449"/>
      <c r="M1137" s="449"/>
      <c r="N1137" s="226"/>
      <c r="BB1137" s="2" t="str">
        <f>IF(C$1047=C$1047,BE1137,IF(C$1047=BB$93,BF1137,IF(C$1047=BB$94,BG1137,IF(C$1047=BB$95,BH1137,IF(C$1047=BB$96,BI1137,IF(C$1047=BB$97,BJ1137,IF(C$1047=BB$98,BK1137,IF(C$1047=BB$99,BL1137,""))))))))</f>
        <v>Seek inclusion: to ease less satisfied social-need</v>
      </c>
      <c r="BD1137" s="50" t="s">
        <v>187</v>
      </c>
      <c r="BE1137" s="2" t="s">
        <v>191</v>
      </c>
      <c r="BF1137" s="2" t="s">
        <v>279</v>
      </c>
      <c r="BG1137" s="2" t="s">
        <v>277</v>
      </c>
      <c r="BH1137" s="2" t="s">
        <v>294</v>
      </c>
      <c r="BI1137" s="2" t="s">
        <v>307</v>
      </c>
      <c r="BJ1137" s="2" t="s">
        <v>321</v>
      </c>
      <c r="BK1137" s="2" t="s">
        <v>279</v>
      </c>
      <c r="BL1137" s="2" t="s">
        <v>345</v>
      </c>
      <c r="BM1137" s="47" t="s">
        <v>3</v>
      </c>
    </row>
    <row r="1138" spans="1:65" ht="16.8" thickBot="1">
      <c r="A1138" s="225"/>
      <c r="B1138" s="24"/>
      <c r="C1138" s="24"/>
      <c r="D1138" s="24"/>
      <c r="E1138" s="24"/>
      <c r="F1138" s="24"/>
      <c r="G1138" s="24"/>
      <c r="H1138" s="343"/>
      <c r="I1138" s="24"/>
      <c r="J1138" s="24"/>
      <c r="K1138" s="24"/>
      <c r="L1138" s="24"/>
      <c r="M1138" s="24"/>
      <c r="N1138" s="226"/>
      <c r="BB1138" s="2" t="str">
        <f>IF(C$1047=C$1047,BE1138,IF(C$1047=BB$93,BF1138,IF(C$1047=BB$94,BG1138,IF(C$1047=BB$95,BH1138,IF(C$1047=BB$96,BI1138,IF(C$1047=BB$97,BJ1138,IF(C$1047=BB$98,BK1138,IF(C$1047=BB$99,BL1138,""))))))))</f>
        <v>Seek both: personal &amp; social needs relatively equally.</v>
      </c>
      <c r="BD1138" s="50" t="s">
        <v>188</v>
      </c>
      <c r="BE1138" s="2" t="s">
        <v>1209</v>
      </c>
      <c r="BF1138" s="2" t="s">
        <v>1209</v>
      </c>
      <c r="BG1138" s="2" t="s">
        <v>1209</v>
      </c>
      <c r="BH1138" s="2" t="s">
        <v>1209</v>
      </c>
      <c r="BI1138" s="2" t="s">
        <v>1209</v>
      </c>
      <c r="BJ1138" s="2" t="s">
        <v>1209</v>
      </c>
      <c r="BK1138" s="2" t="s">
        <v>1209</v>
      </c>
      <c r="BL1138" s="2" t="s">
        <v>1209</v>
      </c>
      <c r="BM1138" s="47" t="s">
        <v>3</v>
      </c>
    </row>
    <row r="1139" spans="1:65" ht="16.2">
      <c r="A1139" s="225"/>
      <c r="B1139" s="24"/>
      <c r="C1139" s="24"/>
      <c r="D1139" s="24"/>
      <c r="E1139" s="24"/>
      <c r="F1139" s="24"/>
      <c r="G1139" s="24"/>
      <c r="H1139" s="469"/>
      <c r="I1139" s="470"/>
      <c r="J1139" s="470"/>
      <c r="K1139" s="470"/>
      <c r="L1139" s="470"/>
      <c r="M1139" s="471"/>
      <c r="N1139" s="226"/>
      <c r="BB1139" s="2" t="str">
        <f>IF(C$1047=C$1047,BE1139,IF(C$1047=BB$93,BF1139,IF(C$1047=BB$94,BG1139,IF(C$1047=BB$95,BH1139,IF(C$1047=BB$96,BI1139,IF(C$1047=BB$97,BJ1139,IF(C$1047=BB$98,BK1139,IF(C$1047=BB$99,BL1139,""))))))))</f>
        <v>Guard cohesion: the more satisfied social-need</v>
      </c>
      <c r="BD1139" s="50" t="s">
        <v>189</v>
      </c>
      <c r="BE1139" s="2" t="s">
        <v>190</v>
      </c>
      <c r="BF1139" s="2" t="s">
        <v>280</v>
      </c>
      <c r="BG1139" s="2" t="s">
        <v>278</v>
      </c>
      <c r="BH1139" s="2" t="s">
        <v>295</v>
      </c>
      <c r="BI1139" s="2" t="s">
        <v>308</v>
      </c>
      <c r="BJ1139" s="2" t="s">
        <v>322</v>
      </c>
      <c r="BK1139" s="2" t="s">
        <v>280</v>
      </c>
      <c r="BL1139" s="2" t="s">
        <v>308</v>
      </c>
      <c r="BM1139" s="47" t="s">
        <v>3</v>
      </c>
    </row>
    <row r="1140" spans="1:65" ht="15" customHeight="1" thickBot="1">
      <c r="A1140" s="225"/>
      <c r="B1140" s="24"/>
      <c r="C1140" s="24"/>
      <c r="D1140" s="24"/>
      <c r="E1140" s="24"/>
      <c r="F1140" s="24"/>
      <c r="G1140" s="24"/>
      <c r="H1140" s="472"/>
      <c r="I1140" s="473"/>
      <c r="J1140" s="473"/>
      <c r="K1140" s="473"/>
      <c r="L1140" s="473"/>
      <c r="M1140" s="474"/>
      <c r="N1140" s="226"/>
    </row>
    <row r="1141" spans="1:65">
      <c r="A1141" s="225"/>
      <c r="B1141" s="24"/>
      <c r="C1141" s="24"/>
      <c r="D1141" s="24"/>
      <c r="E1141" s="24"/>
      <c r="F1141" s="24"/>
      <c r="G1141" s="24"/>
      <c r="H1141" s="469"/>
      <c r="I1141" s="470"/>
      <c r="J1141" s="470"/>
      <c r="K1141" s="470"/>
      <c r="L1141" s="470"/>
      <c r="M1141" s="471"/>
      <c r="N1141" s="226"/>
      <c r="BB1141" s="159" t="s">
        <v>1058</v>
      </c>
      <c r="BC1141" s="2" t="s">
        <v>1067</v>
      </c>
      <c r="BE1141" s="159" t="s">
        <v>1062</v>
      </c>
      <c r="BF1141" s="2" t="s">
        <v>1070</v>
      </c>
    </row>
    <row r="1142" spans="1:65" ht="14.4" thickBot="1">
      <c r="A1142" s="225"/>
      <c r="B1142" s="24"/>
      <c r="C1142" s="24"/>
      <c r="D1142" s="24"/>
      <c r="E1142" s="24"/>
      <c r="F1142" s="24"/>
      <c r="G1142" s="24"/>
      <c r="H1142" s="472"/>
      <c r="I1142" s="473"/>
      <c r="J1142" s="473"/>
      <c r="K1142" s="473"/>
      <c r="L1142" s="473"/>
      <c r="M1142" s="474"/>
      <c r="N1142" s="226"/>
      <c r="BB1142" s="159" t="s">
        <v>1059</v>
      </c>
      <c r="BC1142" s="2" t="s">
        <v>1068</v>
      </c>
      <c r="BE1142" s="159" t="s">
        <v>1063</v>
      </c>
      <c r="BF1142" s="2" t="s">
        <v>1071</v>
      </c>
    </row>
    <row r="1143" spans="1:65">
      <c r="A1143" s="225"/>
      <c r="B1143" s="24"/>
      <c r="C1143" s="24"/>
      <c r="D1143" s="24"/>
      <c r="E1143" s="24"/>
      <c r="F1143" s="24"/>
      <c r="G1143" s="24"/>
      <c r="H1143" s="343"/>
      <c r="I1143" s="24"/>
      <c r="J1143" s="24"/>
      <c r="K1143" s="24"/>
      <c r="L1143" s="24"/>
      <c r="M1143" s="24"/>
      <c r="N1143" s="226"/>
      <c r="BB1143" s="159" t="s">
        <v>1060</v>
      </c>
      <c r="BC1143" s="2" t="s">
        <v>1069</v>
      </c>
      <c r="BE1143" s="159" t="s">
        <v>1064</v>
      </c>
      <c r="BF1143" s="2" t="s">
        <v>1072</v>
      </c>
    </row>
    <row r="1144" spans="1:65">
      <c r="A1144" s="225"/>
      <c r="B1144" s="468" t="str">
        <f>BB1148</f>
        <v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v>
      </c>
      <c r="C1144" s="468"/>
      <c r="D1144" s="468"/>
      <c r="E1144" s="468"/>
      <c r="F1144" s="468"/>
      <c r="G1144" s="468"/>
      <c r="H1144" s="468"/>
      <c r="I1144" s="468"/>
      <c r="J1144" s="468"/>
      <c r="K1144" s="468"/>
      <c r="L1144" s="468"/>
      <c r="M1144" s="468"/>
      <c r="N1144" s="226"/>
      <c r="BB1144" s="159" t="s">
        <v>1061</v>
      </c>
      <c r="BC1144" s="2" t="s">
        <v>1232</v>
      </c>
      <c r="BE1144" s="159" t="s">
        <v>1065</v>
      </c>
      <c r="BF1144" s="2" t="s">
        <v>1073</v>
      </c>
    </row>
    <row r="1145" spans="1:65">
      <c r="A1145" s="225"/>
      <c r="B1145" s="468"/>
      <c r="C1145" s="468"/>
      <c r="D1145" s="468"/>
      <c r="E1145" s="468"/>
      <c r="F1145" s="468"/>
      <c r="G1145" s="468"/>
      <c r="H1145" s="468"/>
      <c r="I1145" s="468"/>
      <c r="J1145" s="468"/>
      <c r="K1145" s="468"/>
      <c r="L1145" s="468"/>
      <c r="M1145" s="468"/>
      <c r="N1145" s="226"/>
      <c r="BE1145" s="159" t="s">
        <v>1066</v>
      </c>
      <c r="BF1145" s="2" t="s">
        <v>1074</v>
      </c>
    </row>
    <row r="1146" spans="1:65">
      <c r="A1146" s="225"/>
      <c r="B1146" s="468"/>
      <c r="C1146" s="468"/>
      <c r="D1146" s="468"/>
      <c r="E1146" s="468"/>
      <c r="F1146" s="468"/>
      <c r="G1146" s="468"/>
      <c r="H1146" s="468"/>
      <c r="I1146" s="468"/>
      <c r="J1146" s="468"/>
      <c r="K1146" s="468"/>
      <c r="L1146" s="468"/>
      <c r="M1146" s="468"/>
      <c r="N1146" s="226"/>
    </row>
    <row r="1147" spans="1:65">
      <c r="A1147" s="225"/>
      <c r="B1147" s="468"/>
      <c r="C1147" s="468"/>
      <c r="D1147" s="468"/>
      <c r="E1147" s="468"/>
      <c r="F1147" s="468"/>
      <c r="G1147" s="468"/>
      <c r="H1147" s="468"/>
      <c r="I1147" s="468"/>
      <c r="J1147" s="468"/>
      <c r="K1147" s="468"/>
      <c r="L1147" s="468"/>
      <c r="M1147" s="468"/>
      <c r="N1147" s="226"/>
      <c r="BB1147" s="37" t="str">
        <f>CONCATENATE(BD1147,BE1147,BF1147,BG1147,BH1147,BI1147,BJ1147)</f>
        <v>It's easier to blame others, while guarding our vulnerable needs, than own our own role in it. We fuel polarization when resisting life's natural pull toward psychosocial equilibrium. Equally resolving your self-needs and social-needs dissolves immigration polarized views. The more connected and honest with others, the more fully you can resolve your immigration needs. There is no such thing as pain apart from unresolved needs. Resolved needs liberate you.</v>
      </c>
      <c r="BD1147" s="2" t="str">
        <f>IF(H1139=BB1141,BC1141,IF(H1139=BB1142,BC1142,IF(H1139=BB1143,BC1143,IF(H1139=BB1144,BC1144,""))))</f>
        <v/>
      </c>
      <c r="BE1147" s="2" t="str">
        <f>IF(H1141=BE1141,BF1141,IF(H1141=BE1142,BF1142,IF(H1141=BE1143,BF1143,IF(H1141=BE1144,BF1144,IF(H1141=BE1145,BF1145,"")))))</f>
        <v/>
      </c>
      <c r="BF1147" s="2" t="s">
        <v>1077</v>
      </c>
      <c r="BG1147" s="2" t="str">
        <f>IF($C$1047="","political polarization",CONCATENATE(BE1077," polarized views."))</f>
        <v>immigration polarized views.</v>
      </c>
      <c r="BH1147" s="2" t="s">
        <v>1075</v>
      </c>
      <c r="BI1147" s="2" t="str">
        <f>IF(BE1077="","",BE1077)</f>
        <v>immigration</v>
      </c>
      <c r="BJ1147" s="2" t="s">
        <v>1076</v>
      </c>
    </row>
    <row r="1148" spans="1:65">
      <c r="A1148" s="225"/>
      <c r="B1148" s="468"/>
      <c r="C1148" s="468"/>
      <c r="D1148" s="468"/>
      <c r="E1148" s="468"/>
      <c r="F1148" s="468"/>
      <c r="G1148" s="468"/>
      <c r="H1148" s="468"/>
      <c r="I1148" s="468"/>
      <c r="J1148" s="468"/>
      <c r="K1148" s="468"/>
      <c r="L1148" s="468"/>
      <c r="M1148" s="468"/>
      <c r="N1148" s="226"/>
      <c r="BB1148" s="37" t="str">
        <f>IF(OR(H1139="",H1141=""),BD1148,BB1147)</f>
        <v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v>
      </c>
      <c r="BD1148" s="2" t="s">
        <v>1078</v>
      </c>
    </row>
    <row r="1149" spans="1:65">
      <c r="A1149" s="225"/>
      <c r="B1149" s="468"/>
      <c r="C1149" s="468"/>
      <c r="D1149" s="468"/>
      <c r="E1149" s="468"/>
      <c r="F1149" s="468"/>
      <c r="G1149" s="468"/>
      <c r="H1149" s="468"/>
      <c r="I1149" s="468"/>
      <c r="J1149" s="468"/>
      <c r="K1149" s="468"/>
      <c r="L1149" s="468"/>
      <c r="M1149" s="468"/>
      <c r="N1149" s="226"/>
    </row>
    <row r="1150" spans="1:65">
      <c r="A1150" s="227"/>
      <c r="B1150" s="232"/>
      <c r="C1150" s="232"/>
      <c r="D1150" s="232"/>
      <c r="E1150" s="232"/>
      <c r="F1150" s="232"/>
      <c r="G1150" s="232"/>
      <c r="H1150" s="345"/>
      <c r="I1150" s="232"/>
      <c r="J1150" s="232"/>
      <c r="K1150" s="232"/>
      <c r="L1150" s="232"/>
      <c r="M1150" s="232"/>
      <c r="N1150" s="229"/>
    </row>
    <row r="1151" spans="1:65" ht="30" customHeight="1">
      <c r="A1151" s="221" t="s">
        <v>1148</v>
      </c>
      <c r="B1151" s="379" t="s">
        <v>1046</v>
      </c>
      <c r="C1151" s="379"/>
      <c r="D1151" s="379"/>
      <c r="E1151" s="379"/>
      <c r="F1151" s="379"/>
      <c r="G1151" s="379"/>
      <c r="H1151" s="379"/>
      <c r="I1151" s="379"/>
      <c r="J1151" s="379"/>
      <c r="K1151" s="379"/>
      <c r="L1151" s="222"/>
      <c r="M1151" s="223"/>
      <c r="N1151" s="224" t="s">
        <v>1149</v>
      </c>
    </row>
    <row r="1152" spans="1:65">
      <c r="A1152" s="225"/>
      <c r="B1152" s="24"/>
      <c r="C1152" s="24"/>
      <c r="D1152" s="24"/>
      <c r="E1152" s="24"/>
      <c r="F1152" s="24"/>
      <c r="G1152" s="24"/>
      <c r="H1152" s="343"/>
      <c r="I1152" s="24"/>
      <c r="J1152" s="24"/>
      <c r="K1152" s="24"/>
      <c r="L1152" s="24"/>
      <c r="M1152" s="24"/>
      <c r="N1152" s="226"/>
    </row>
    <row r="1153" spans="1:65">
      <c r="A1153" s="225"/>
      <c r="B1153" s="24"/>
      <c r="C1153" s="24"/>
      <c r="D1153" s="24"/>
      <c r="E1153" s="24"/>
      <c r="F1153" s="24"/>
      <c r="G1153" s="24"/>
      <c r="H1153" s="343"/>
      <c r="I1153" s="24"/>
      <c r="J1153" s="24"/>
      <c r="K1153" s="24"/>
      <c r="L1153" s="24"/>
      <c r="M1153" s="24"/>
      <c r="N1153" s="226"/>
    </row>
    <row r="1154" spans="1:65">
      <c r="A1154" s="225"/>
      <c r="B1154" s="24"/>
      <c r="C1154" s="24"/>
      <c r="D1154" s="24"/>
      <c r="E1154" s="24"/>
      <c r="F1154" s="24"/>
      <c r="G1154" s="24"/>
      <c r="H1154" s="343"/>
      <c r="I1154" s="24"/>
      <c r="J1154" s="24"/>
      <c r="K1154" s="24"/>
      <c r="L1154" s="24"/>
      <c r="M1154" s="24"/>
      <c r="N1154" s="226"/>
    </row>
    <row r="1155" spans="1:65" ht="19.95" customHeight="1">
      <c r="A1155" s="225"/>
      <c r="B1155" s="24"/>
      <c r="C1155" s="24"/>
      <c r="D1155" s="24"/>
      <c r="E1155" s="24"/>
      <c r="F1155" s="24"/>
      <c r="G1155" s="24"/>
      <c r="H1155" s="343"/>
      <c r="I1155" s="24"/>
      <c r="J1155" s="24"/>
      <c r="K1155" s="24"/>
      <c r="L1155" s="24"/>
      <c r="M1155" s="24"/>
      <c r="N1155" s="226"/>
    </row>
    <row r="1156" spans="1:65" ht="19.95" customHeight="1">
      <c r="A1156" s="225"/>
      <c r="B1156" s="24"/>
      <c r="C1156" s="24"/>
      <c r="D1156" s="24"/>
      <c r="E1156" s="24"/>
      <c r="F1156" s="24"/>
      <c r="G1156" s="24"/>
      <c r="H1156" s="343"/>
      <c r="I1156" s="24"/>
      <c r="J1156" s="24"/>
      <c r="K1156" s="24"/>
      <c r="L1156" s="24"/>
      <c r="M1156" s="24"/>
      <c r="N1156" s="226"/>
    </row>
    <row r="1157" spans="1:65" ht="19.95" customHeight="1">
      <c r="A1157" s="225"/>
      <c r="B1157" s="24"/>
      <c r="C1157" s="24"/>
      <c r="D1157" s="24"/>
      <c r="E1157" s="24"/>
      <c r="F1157" s="24"/>
      <c r="G1157" s="24"/>
      <c r="H1157" s="343"/>
      <c r="I1157" s="24"/>
      <c r="J1157" s="24"/>
      <c r="K1157" s="24"/>
      <c r="L1157" s="24"/>
      <c r="M1157" s="24"/>
      <c r="N1157" s="226"/>
    </row>
    <row r="1158" spans="1:65" ht="19.95" customHeight="1">
      <c r="A1158" s="225"/>
      <c r="B1158" s="24"/>
      <c r="C1158" s="24"/>
      <c r="D1158" s="24"/>
      <c r="E1158" s="24"/>
      <c r="F1158" s="24"/>
      <c r="G1158" s="24"/>
      <c r="H1158" s="343"/>
      <c r="I1158" s="24"/>
      <c r="J1158" s="24"/>
      <c r="K1158" s="24"/>
      <c r="L1158" s="24"/>
      <c r="M1158" s="24"/>
      <c r="N1158" s="226"/>
    </row>
    <row r="1159" spans="1:65" ht="19.95" customHeight="1">
      <c r="A1159" s="225"/>
      <c r="B1159" s="24"/>
      <c r="C1159" s="24"/>
      <c r="D1159" s="24"/>
      <c r="E1159" s="24"/>
      <c r="F1159" s="24"/>
      <c r="G1159" s="24"/>
      <c r="H1159" s="343"/>
      <c r="I1159" s="24"/>
      <c r="J1159" s="24"/>
      <c r="K1159" s="24"/>
      <c r="L1159" s="24"/>
      <c r="M1159" s="24"/>
      <c r="N1159" s="226"/>
    </row>
    <row r="1160" spans="1:65" ht="10.199999999999999" customHeight="1" thickBot="1">
      <c r="A1160" s="225"/>
      <c r="B1160" s="24"/>
      <c r="C1160" s="24"/>
      <c r="D1160" s="24"/>
      <c r="E1160" s="24"/>
      <c r="F1160" s="24"/>
      <c r="G1160" s="24"/>
      <c r="H1160" s="343"/>
      <c r="I1160" s="24"/>
      <c r="J1160" s="24"/>
      <c r="K1160" s="24"/>
      <c r="L1160" s="24"/>
      <c r="M1160" s="24"/>
      <c r="N1160" s="226"/>
    </row>
    <row r="1161" spans="1:65" ht="19.95" customHeight="1" thickTop="1">
      <c r="A1161" s="225"/>
      <c r="B1161" s="76" t="s">
        <v>460</v>
      </c>
      <c r="C1161" s="77"/>
      <c r="D1161" s="78"/>
      <c r="E1161" s="79" t="s">
        <v>461</v>
      </c>
      <c r="F1161" s="77"/>
      <c r="G1161" s="80"/>
      <c r="H1161" s="353" t="s">
        <v>1237</v>
      </c>
      <c r="I1161" s="63"/>
      <c r="J1161" s="64"/>
      <c r="K1161" s="65" t="s">
        <v>462</v>
      </c>
      <c r="L1161" s="63"/>
      <c r="M1161" s="66"/>
      <c r="N1161" s="226"/>
    </row>
    <row r="1162" spans="1:65" ht="19.95" customHeight="1">
      <c r="A1162" s="225"/>
      <c r="B1162" s="117" t="s">
        <v>25</v>
      </c>
      <c r="C1162" s="13"/>
      <c r="D1162" s="14"/>
      <c r="E1162" s="118" t="s">
        <v>28</v>
      </c>
      <c r="F1162" s="13"/>
      <c r="G1162" s="81"/>
      <c r="H1162" s="120" t="s">
        <v>25</v>
      </c>
      <c r="I1162" s="17"/>
      <c r="J1162" s="18"/>
      <c r="K1162" s="121" t="s">
        <v>29</v>
      </c>
      <c r="L1162" s="17"/>
      <c r="M1162" s="67"/>
      <c r="N1162" s="226"/>
    </row>
    <row r="1163" spans="1:65" ht="19.95" customHeight="1">
      <c r="A1163" s="225"/>
      <c r="B1163" s="82"/>
      <c r="C1163" s="8"/>
      <c r="D1163" s="9"/>
      <c r="E1163" s="542" t="str">
        <f>IF(BB1165=0,"",BB1165)</f>
        <v>SOCIETAL INCLUSION</v>
      </c>
      <c r="F1163" s="543"/>
      <c r="G1163" s="544"/>
      <c r="H1163" s="354"/>
      <c r="I1163" s="19"/>
      <c r="J1163" s="20"/>
      <c r="K1163" s="545" t="str">
        <f>IF(B1170="","",B1170)</f>
        <v>PERSONAL SECURITY</v>
      </c>
      <c r="L1163" s="546"/>
      <c r="M1163" s="547"/>
      <c r="N1163" s="226"/>
      <c r="BE1163" s="49" t="str">
        <f t="shared" ref="BE1163:BL1163" si="31">BE1120</f>
        <v>IMM</v>
      </c>
      <c r="BF1163" s="49" t="str">
        <f t="shared" si="31"/>
        <v>CLI</v>
      </c>
      <c r="BG1163" s="49" t="str">
        <f t="shared" si="31"/>
        <v>GUN</v>
      </c>
      <c r="BH1163" s="49" t="str">
        <f t="shared" si="31"/>
        <v>ABO</v>
      </c>
      <c r="BI1163" s="49" t="str">
        <f t="shared" si="31"/>
        <v>HEA</v>
      </c>
      <c r="BJ1163" s="49" t="str">
        <f t="shared" si="31"/>
        <v>CRI</v>
      </c>
      <c r="BK1163" s="49" t="str">
        <f t="shared" si="31"/>
        <v>ECO</v>
      </c>
      <c r="BL1163" s="49" t="str">
        <f t="shared" si="31"/>
        <v>RAC</v>
      </c>
    </row>
    <row r="1164" spans="1:65" ht="19.95" customHeight="1">
      <c r="A1164" s="225"/>
      <c r="B1164" s="548" t="str">
        <f>IF(BB1164=0,"",BB1164)</f>
        <v>AUTHENTIC INDIVIDUALITY</v>
      </c>
      <c r="C1164" s="549"/>
      <c r="D1164" s="550"/>
      <c r="E1164" s="542"/>
      <c r="F1164" s="543"/>
      <c r="G1164" s="544"/>
      <c r="H1164" s="551" t="str">
        <f>IF(BB1168="","",BB1168)</f>
        <v>GROUP COHESION</v>
      </c>
      <c r="I1164" s="552"/>
      <c r="J1164" s="553"/>
      <c r="K1164" s="545"/>
      <c r="L1164" s="546"/>
      <c r="M1164" s="547"/>
      <c r="N1164" s="226"/>
      <c r="BB1164" s="2" t="str">
        <f t="shared" ref="BB1164:BB1171" si="32">IF($C$1047=BB$1047,BE1164,IF($C$1047=BB$1048,BF1164,IF($C$1047=BB$1049,BG1164,IF($C$1047=BB$1050,BH1164,IF($C$1047=BB$1051,BI1164,IF($C$1047=BB$1052,BJ1164,IF($C$1047=BB$1053,BK1164,IF($C$1047=BB$1054,BL1164,""))))))))</f>
        <v>AUTHENTIC INDIVIDUALITY</v>
      </c>
      <c r="BD1164" s="50" t="s">
        <v>466</v>
      </c>
      <c r="BE1164" s="2" t="s">
        <v>30</v>
      </c>
      <c r="BF1164" s="2" t="s">
        <v>474</v>
      </c>
      <c r="BG1164" s="2" t="s">
        <v>478</v>
      </c>
      <c r="BH1164" s="2" t="s">
        <v>482</v>
      </c>
      <c r="BI1164" s="2" t="s">
        <v>485</v>
      </c>
      <c r="BJ1164" s="2" t="s">
        <v>489</v>
      </c>
      <c r="BK1164" s="2" t="s">
        <v>478</v>
      </c>
      <c r="BL1164" s="2" t="s">
        <v>496</v>
      </c>
      <c r="BM1164" s="47" t="s">
        <v>3</v>
      </c>
    </row>
    <row r="1165" spans="1:65" ht="19.95" customHeight="1">
      <c r="A1165" s="225"/>
      <c r="B1165" s="548"/>
      <c r="C1165" s="549"/>
      <c r="D1165" s="550"/>
      <c r="E1165" s="10"/>
      <c r="F1165" s="8"/>
      <c r="G1165" s="83"/>
      <c r="H1165" s="551"/>
      <c r="I1165" s="552"/>
      <c r="J1165" s="553"/>
      <c r="K1165" s="21"/>
      <c r="L1165" s="19"/>
      <c r="M1165" s="68"/>
      <c r="N1165" s="226"/>
      <c r="BB1165" s="2" t="str">
        <f t="shared" si="32"/>
        <v>SOCIETAL INCLUSION</v>
      </c>
      <c r="BD1165" s="50" t="s">
        <v>467</v>
      </c>
      <c r="BE1165" s="2" t="s">
        <v>31</v>
      </c>
      <c r="BF1165" s="2" t="s">
        <v>475</v>
      </c>
      <c r="BG1165" s="2" t="s">
        <v>479</v>
      </c>
      <c r="BH1165" s="2" t="s">
        <v>31</v>
      </c>
      <c r="BI1165" s="2" t="s">
        <v>486</v>
      </c>
      <c r="BJ1165" s="2" t="s">
        <v>490</v>
      </c>
      <c r="BK1165" s="2" t="s">
        <v>493</v>
      </c>
      <c r="BL1165" s="2" t="s">
        <v>497</v>
      </c>
      <c r="BM1165" s="47" t="s">
        <v>3</v>
      </c>
    </row>
    <row r="1166" spans="1:65" ht="19.95" customHeight="1">
      <c r="A1166" s="225"/>
      <c r="B1166" s="82"/>
      <c r="C1166" s="8"/>
      <c r="D1166" s="9"/>
      <c r="E1166" s="10"/>
      <c r="F1166" s="8"/>
      <c r="G1166" s="83"/>
      <c r="H1166" s="354"/>
      <c r="I1166" s="19"/>
      <c r="J1166" s="20"/>
      <c r="K1166" s="21"/>
      <c r="L1166" s="19"/>
      <c r="M1166" s="68"/>
      <c r="N1166" s="226"/>
      <c r="BB1166" s="2" t="str">
        <f t="shared" si="32"/>
        <v>PERSONAL SECURITY</v>
      </c>
      <c r="BD1166" s="50" t="s">
        <v>468</v>
      </c>
      <c r="BE1166" s="2" t="s">
        <v>32</v>
      </c>
      <c r="BF1166" s="2" t="s">
        <v>476</v>
      </c>
      <c r="BG1166" s="2" t="s">
        <v>480</v>
      </c>
      <c r="BH1166" s="2" t="s">
        <v>483</v>
      </c>
      <c r="BI1166" s="2" t="s">
        <v>487</v>
      </c>
      <c r="BJ1166" s="2" t="s">
        <v>491</v>
      </c>
      <c r="BK1166" s="2" t="s">
        <v>494</v>
      </c>
      <c r="BL1166" s="2" t="s">
        <v>498</v>
      </c>
      <c r="BM1166" s="47" t="s">
        <v>3</v>
      </c>
    </row>
    <row r="1167" spans="1:65" ht="19.95" customHeight="1" thickBot="1">
      <c r="A1167" s="225"/>
      <c r="B1167" s="84"/>
      <c r="C1167" s="51" t="s">
        <v>34</v>
      </c>
      <c r="D1167" s="52"/>
      <c r="E1167" s="53"/>
      <c r="F1167" s="51" t="s">
        <v>35</v>
      </c>
      <c r="G1167" s="85"/>
      <c r="H1167" s="355"/>
      <c r="I1167" s="54" t="s">
        <v>37</v>
      </c>
      <c r="J1167" s="55"/>
      <c r="K1167" s="56"/>
      <c r="L1167" s="54" t="s">
        <v>36</v>
      </c>
      <c r="M1167" s="69"/>
      <c r="N1167" s="226"/>
      <c r="BB1167" s="2" t="str">
        <f t="shared" si="32"/>
        <v>GROUP COHESION</v>
      </c>
      <c r="BD1167" s="50" t="s">
        <v>469</v>
      </c>
      <c r="BE1167" s="2" t="s">
        <v>33</v>
      </c>
      <c r="BF1167" s="2" t="s">
        <v>477</v>
      </c>
      <c r="BG1167" s="2" t="s">
        <v>481</v>
      </c>
      <c r="BH1167" s="2" t="s">
        <v>484</v>
      </c>
      <c r="BI1167" s="2" t="s">
        <v>488</v>
      </c>
      <c r="BJ1167" s="2" t="s">
        <v>492</v>
      </c>
      <c r="BK1167" s="2" t="s">
        <v>495</v>
      </c>
      <c r="BL1167" s="2" t="s">
        <v>499</v>
      </c>
      <c r="BM1167" s="47" t="s">
        <v>3</v>
      </c>
    </row>
    <row r="1168" spans="1:65" ht="19.95" customHeight="1">
      <c r="A1168" s="225"/>
      <c r="B1168" s="86" t="s">
        <v>465</v>
      </c>
      <c r="C1168" s="57"/>
      <c r="D1168" s="58"/>
      <c r="E1168" s="59" t="s">
        <v>464</v>
      </c>
      <c r="F1168" s="57"/>
      <c r="G1168" s="87"/>
      <c r="H1168" s="356" t="s">
        <v>1238</v>
      </c>
      <c r="I1168" s="60"/>
      <c r="J1168" s="61"/>
      <c r="K1168" s="62" t="s">
        <v>463</v>
      </c>
      <c r="L1168" s="60"/>
      <c r="M1168" s="70"/>
      <c r="N1168" s="226"/>
      <c r="BB1168" s="2" t="str">
        <f t="shared" si="32"/>
        <v>GROUP COHESION</v>
      </c>
      <c r="BD1168" s="50" t="s">
        <v>470</v>
      </c>
      <c r="BE1168" s="2" t="str">
        <f>BE1167</f>
        <v>GROUP COHESION</v>
      </c>
      <c r="BF1168" s="2" t="str">
        <f t="shared" ref="BF1168:BL1168" si="33">BF1167</f>
        <v>ECONOMIC COOPERATION</v>
      </c>
      <c r="BG1168" s="2" t="str">
        <f t="shared" si="33"/>
        <v>LOCALIZED SAFETY</v>
      </c>
      <c r="BH1168" s="2" t="str">
        <f t="shared" si="33"/>
        <v>FAMILIAL BONDING</v>
      </c>
      <c r="BI1168" s="2" t="str">
        <f t="shared" si="33"/>
        <v>ACCESSIBLE EFFICIENCY</v>
      </c>
      <c r="BJ1168" s="2" t="str">
        <f t="shared" si="33"/>
        <v>PUBLICLY SAFE</v>
      </c>
      <c r="BK1168" s="2" t="str">
        <f t="shared" si="33"/>
        <v>MARKET SYNERGY</v>
      </c>
      <c r="BL1168" s="2" t="str">
        <f t="shared" si="33"/>
        <v>DEEPER TIES</v>
      </c>
      <c r="BM1168" s="47" t="s">
        <v>3</v>
      </c>
    </row>
    <row r="1169" spans="1:65" ht="19.95" customHeight="1">
      <c r="A1169" s="225"/>
      <c r="B1169" s="122" t="s">
        <v>27</v>
      </c>
      <c r="C1169" s="11"/>
      <c r="D1169" s="12"/>
      <c r="E1169" s="123" t="s">
        <v>26</v>
      </c>
      <c r="F1169" s="11"/>
      <c r="G1169" s="88"/>
      <c r="H1169" s="124" t="s">
        <v>27</v>
      </c>
      <c r="I1169" s="22"/>
      <c r="J1169" s="23"/>
      <c r="K1169" s="119" t="s">
        <v>26</v>
      </c>
      <c r="L1169" s="22"/>
      <c r="M1169" s="71"/>
      <c r="N1169" s="226"/>
      <c r="BB1169" s="2" t="str">
        <f t="shared" si="32"/>
        <v>PERSONAL SECURITY</v>
      </c>
      <c r="BD1169" s="50" t="s">
        <v>471</v>
      </c>
      <c r="BE1169" s="2" t="str">
        <f>BE1166</f>
        <v>PERSONAL SECURITY</v>
      </c>
      <c r="BF1169" s="2" t="str">
        <f t="shared" ref="BF1169:BL1169" si="34">BF1166</f>
        <v>SELF-DETERMINATION</v>
      </c>
      <c r="BG1169" s="2" t="str">
        <f t="shared" si="34"/>
        <v>SELF-SUFFICIENCY</v>
      </c>
      <c r="BH1169" s="2" t="str">
        <f t="shared" si="34"/>
        <v>SELF-POTENTIAL</v>
      </c>
      <c r="BI1169" s="2" t="str">
        <f t="shared" si="34"/>
        <v>OPTIMAL HEALTH</v>
      </c>
      <c r="BJ1169" s="2" t="str">
        <f t="shared" si="34"/>
        <v>PERSONAL RESPONSIBILITY</v>
      </c>
      <c r="BK1169" s="2" t="str">
        <f t="shared" si="34"/>
        <v>CREATIVE POTENTIAL</v>
      </c>
      <c r="BL1169" s="2" t="str">
        <f t="shared" si="34"/>
        <v>SELF-ACCEPTANCE</v>
      </c>
      <c r="BM1169" s="47" t="s">
        <v>3</v>
      </c>
    </row>
    <row r="1170" spans="1:65" ht="19.95" customHeight="1">
      <c r="A1170" s="225"/>
      <c r="B1170" s="530" t="str">
        <f>IF(BB1166=0,"",BB1166)</f>
        <v>PERSONAL SECURITY</v>
      </c>
      <c r="C1170" s="531"/>
      <c r="D1170" s="532"/>
      <c r="E1170" s="10"/>
      <c r="F1170" s="8"/>
      <c r="G1170" s="83"/>
      <c r="H1170" s="533" t="str">
        <f>IF(E1163="","",E1163)</f>
        <v>SOCIETAL INCLUSION</v>
      </c>
      <c r="I1170" s="534"/>
      <c r="J1170" s="535"/>
      <c r="K1170" s="21"/>
      <c r="L1170" s="19"/>
      <c r="M1170" s="68"/>
      <c r="N1170" s="226"/>
      <c r="BB1170" s="2" t="str">
        <f t="shared" si="32"/>
        <v>SOCIETAL INCLUSION</v>
      </c>
      <c r="BD1170" s="50" t="s">
        <v>472</v>
      </c>
      <c r="BE1170" s="2" t="str">
        <f>BE1165</f>
        <v>SOCIETAL INCLUSION</v>
      </c>
      <c r="BF1170" s="2" t="str">
        <f t="shared" ref="BF1170:BL1170" si="35">BF1165</f>
        <v>FAIR ACCESS</v>
      </c>
      <c r="BG1170" s="2" t="str">
        <f t="shared" si="35"/>
        <v>ID GROUP SAFETY</v>
      </c>
      <c r="BH1170" s="2" t="str">
        <f t="shared" si="35"/>
        <v>SOCIETAL INCLUSION</v>
      </c>
      <c r="BI1170" s="2" t="str">
        <f t="shared" si="35"/>
        <v>AFFORDABLE EFFICACY</v>
      </c>
      <c r="BJ1170" s="2" t="str">
        <f t="shared" si="35"/>
        <v>CULTURAL INCLUSION</v>
      </c>
      <c r="BK1170" s="2" t="str">
        <f t="shared" si="35"/>
        <v>FULL ECONOMIC PARTICIPATION</v>
      </c>
      <c r="BL1170" s="2" t="str">
        <f t="shared" si="35"/>
        <v>NO ETHNIC DISCRIMINATION</v>
      </c>
      <c r="BM1170" s="47" t="s">
        <v>3</v>
      </c>
    </row>
    <row r="1171" spans="1:65" ht="19.95" customHeight="1">
      <c r="A1171" s="225"/>
      <c r="B1171" s="530"/>
      <c r="C1171" s="531"/>
      <c r="D1171" s="532"/>
      <c r="E1171" s="536" t="str">
        <f>IF(BB1167=0,"",BB1167)</f>
        <v>GROUP COHESION</v>
      </c>
      <c r="F1171" s="537"/>
      <c r="G1171" s="538"/>
      <c r="H1171" s="533"/>
      <c r="I1171" s="534"/>
      <c r="J1171" s="535"/>
      <c r="K1171" s="539" t="str">
        <f>IF(B1164="","",B1164)</f>
        <v>AUTHENTIC INDIVIDUALITY</v>
      </c>
      <c r="L1171" s="540"/>
      <c r="M1171" s="541"/>
      <c r="N1171" s="226"/>
      <c r="BB1171" s="2" t="str">
        <f t="shared" si="32"/>
        <v>AUTHENTIC INDIVIDUALITY</v>
      </c>
      <c r="BD1171" s="50" t="s">
        <v>473</v>
      </c>
      <c r="BE1171" s="2" t="str">
        <f>BE1164</f>
        <v>AUTHENTIC INDIVIDUALITY</v>
      </c>
      <c r="BF1171" s="2" t="str">
        <f t="shared" ref="BF1171:BL1171" si="36">BF1164</f>
        <v>SELF-RESPONSIBILITY</v>
      </c>
      <c r="BG1171" s="2" t="str">
        <f t="shared" si="36"/>
        <v>VULNERABLY DIFFERENT</v>
      </c>
      <c r="BH1171" s="2" t="str">
        <f t="shared" si="36"/>
        <v>BODILY AUTONOMY</v>
      </c>
      <c r="BI1171" s="2" t="str">
        <f t="shared" si="36"/>
        <v>BASIC HEALTH</v>
      </c>
      <c r="BJ1171" s="2" t="str">
        <f t="shared" si="36"/>
        <v>LEGALLY DIFFERENT</v>
      </c>
      <c r="BK1171" s="2" t="str">
        <f t="shared" si="36"/>
        <v>VULNERABLY DIFFERENT</v>
      </c>
      <c r="BL1171" s="2" t="str">
        <f t="shared" si="36"/>
        <v>CULTURALLY DIFFERENT</v>
      </c>
      <c r="BM1171" s="47" t="s">
        <v>3</v>
      </c>
    </row>
    <row r="1172" spans="1:65" ht="19.95" customHeight="1">
      <c r="A1172" s="225"/>
      <c r="B1172" s="82"/>
      <c r="C1172" s="8"/>
      <c r="D1172" s="9"/>
      <c r="E1172" s="536"/>
      <c r="F1172" s="537"/>
      <c r="G1172" s="538"/>
      <c r="H1172" s="354"/>
      <c r="I1172" s="19"/>
      <c r="J1172" s="20"/>
      <c r="K1172" s="539"/>
      <c r="L1172" s="540"/>
      <c r="M1172" s="541"/>
      <c r="N1172" s="226"/>
    </row>
    <row r="1173" spans="1:65" ht="19.95" customHeight="1">
      <c r="A1173" s="225"/>
      <c r="B1173" s="82"/>
      <c r="C1173" s="8"/>
      <c r="D1173" s="9"/>
      <c r="E1173" s="10"/>
      <c r="F1173" s="8"/>
      <c r="G1173" s="83"/>
      <c r="H1173" s="354"/>
      <c r="I1173" s="19"/>
      <c r="J1173" s="20"/>
      <c r="K1173" s="21"/>
      <c r="L1173" s="19"/>
      <c r="M1173" s="68"/>
      <c r="N1173" s="226"/>
      <c r="BB1173" s="159" t="s">
        <v>1079</v>
      </c>
      <c r="BD1173" s="2" t="str">
        <f>CONCATENATE(BE1173,BF1173,BG1173)</f>
        <v xml:space="preserve">You're likely a political junkie or policy wonk. You trust politics to help solve just about any immigration problem. </v>
      </c>
      <c r="BE1173" s="2" t="s">
        <v>1084</v>
      </c>
      <c r="BF1173" s="2" t="str">
        <f>IF($C$1047="","social",IF($C$1047=$BB1047,$BF1047,IF($C$1047=$BB1048,$BF1048,IF($C$1047=$BB1049,$BF1049,IF($C$1047=$BB1050,$BF1050,IF($C$1047=$BB1051,$BF1051,IF($C$1047=$BB1052,$BF1052,IF($C$1047=$BB1053,$BF1053,IF($C$1047=$BB1054,$BF1054)))))))))</f>
        <v>immigration</v>
      </c>
      <c r="BG1173" s="2" t="s">
        <v>1085</v>
      </c>
    </row>
    <row r="1174" spans="1:65" ht="19.95" customHeight="1" thickBot="1">
      <c r="A1174" s="225"/>
      <c r="B1174" s="89"/>
      <c r="C1174" s="90" t="s">
        <v>36</v>
      </c>
      <c r="D1174" s="91"/>
      <c r="E1174" s="92"/>
      <c r="F1174" s="90" t="s">
        <v>37</v>
      </c>
      <c r="G1174" s="93"/>
      <c r="H1174" s="357"/>
      <c r="I1174" s="72" t="s">
        <v>35</v>
      </c>
      <c r="J1174" s="73"/>
      <c r="K1174" s="74"/>
      <c r="L1174" s="72" t="s">
        <v>34</v>
      </c>
      <c r="M1174" s="75"/>
      <c r="N1174" s="226"/>
      <c r="BB1174" s="159" t="s">
        <v>1080</v>
      </c>
      <c r="BD1174" s="2" t="str">
        <f t="shared" ref="BD1174:BD1177" si="37">CONCATENATE(BE1174,BF1174,BG1174)</f>
        <v xml:space="preserve">You likely follow all levels of a political campaign. You put up with politics as the best means to address immigration problems. </v>
      </c>
      <c r="BE1174" s="2" t="s">
        <v>1087</v>
      </c>
      <c r="BF1174" s="2" t="str">
        <f>BF1173</f>
        <v>immigration</v>
      </c>
      <c r="BG1174" s="2" t="s">
        <v>1086</v>
      </c>
    </row>
    <row r="1175" spans="1:65" ht="15" thickTop="1" thickBot="1">
      <c r="A1175" s="225"/>
      <c r="B1175" s="24"/>
      <c r="C1175" s="24"/>
      <c r="D1175" s="24"/>
      <c r="E1175" s="24"/>
      <c r="F1175" s="24"/>
      <c r="G1175" s="24"/>
      <c r="H1175" s="343"/>
      <c r="I1175" s="24"/>
      <c r="J1175" s="24"/>
      <c r="K1175" s="24"/>
      <c r="L1175" s="24"/>
      <c r="M1175" s="24"/>
      <c r="N1175" s="226"/>
      <c r="BB1175" s="159" t="s">
        <v>1081</v>
      </c>
      <c r="BD1175" s="2" t="str">
        <f t="shared" si="37"/>
        <v xml:space="preserve">You likely listen to political news skeptically, if at all. You wish for something better than politics to address immigration problems. </v>
      </c>
      <c r="BE1175" s="2" t="s">
        <v>1088</v>
      </c>
      <c r="BF1175" s="2" t="str">
        <f t="shared" ref="BF1175:BF1177" si="38">BF1174</f>
        <v>immigration</v>
      </c>
      <c r="BG1175" s="2" t="s">
        <v>1086</v>
      </c>
    </row>
    <row r="1176" spans="1:65" ht="13.95" customHeight="1">
      <c r="A1176" s="225"/>
      <c r="B1176" s="24"/>
      <c r="C1176" s="24"/>
      <c r="D1176" s="24"/>
      <c r="E1176" s="24"/>
      <c r="F1176" s="24"/>
      <c r="G1176" s="703"/>
      <c r="H1176" s="704"/>
      <c r="I1176" s="704"/>
      <c r="J1176" s="704"/>
      <c r="K1176" s="704"/>
      <c r="L1176" s="704"/>
      <c r="M1176" s="705"/>
      <c r="N1176" s="226"/>
      <c r="BB1176" s="159" t="s">
        <v>1082</v>
      </c>
      <c r="BD1176" s="2" t="str">
        <f t="shared" si="37"/>
        <v xml:space="preserve">You likely ignore political news and only vote once every four years. You doubt politics can truly solve any immigration problem. </v>
      </c>
      <c r="BE1176" s="2" t="s">
        <v>1089</v>
      </c>
      <c r="BF1176" s="2" t="str">
        <f t="shared" si="38"/>
        <v>immigration</v>
      </c>
      <c r="BG1176" s="2" t="s">
        <v>1085</v>
      </c>
    </row>
    <row r="1177" spans="1:65" ht="13.95" customHeight="1" thickBot="1">
      <c r="A1177" s="225"/>
      <c r="B1177" s="24"/>
      <c r="C1177" s="24"/>
      <c r="D1177" s="24"/>
      <c r="E1177" s="24"/>
      <c r="F1177" s="24"/>
      <c r="G1177" s="706"/>
      <c r="H1177" s="707"/>
      <c r="I1177" s="707"/>
      <c r="J1177" s="707"/>
      <c r="K1177" s="707"/>
      <c r="L1177" s="707"/>
      <c r="M1177" s="708"/>
      <c r="N1177" s="226"/>
      <c r="BB1177" s="159" t="s">
        <v>1083</v>
      </c>
      <c r="BD1177" s="2" t="str">
        <f t="shared" si="37"/>
        <v xml:space="preserve">You're likely disillusioned with politics and don't even vote. You're convinced politics can never solve any immigration problem. </v>
      </c>
      <c r="BE1177" s="2" t="s">
        <v>1090</v>
      </c>
      <c r="BF1177" s="2" t="str">
        <f t="shared" si="38"/>
        <v>immigration</v>
      </c>
      <c r="BG1177" s="2" t="s">
        <v>1085</v>
      </c>
    </row>
    <row r="1178" spans="1:65" ht="13.95" customHeight="1">
      <c r="A1178" s="225"/>
      <c r="B1178" s="702" t="str">
        <f>BB1180</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C1178" s="702"/>
      <c r="D1178" s="702"/>
      <c r="E1178" s="702"/>
      <c r="F1178" s="702"/>
      <c r="G1178" s="702"/>
      <c r="H1178" s="702"/>
      <c r="I1178" s="702"/>
      <c r="J1178" s="702"/>
      <c r="K1178" s="702"/>
      <c r="L1178" s="702"/>
      <c r="M1178" s="702"/>
      <c r="N1178" s="226"/>
      <c r="BD1178" s="37" t="str">
        <f>CONCATENATE(BE1178)</f>
        <v xml:space="preserve">No matter how you feel about politics, this SWOT tool can add discipline to an otherwise free-for-all mess. </v>
      </c>
      <c r="BE1178" s="2" t="s">
        <v>1102</v>
      </c>
      <c r="BF1178" s="2" t="str">
        <f>IF($C$1047="","",IF($C$1047=$BB1047,$BF1047,IF($C$1047=$BB1048,$BF1048,IF($C$1047=$BB1049,$BF1049,IF($C$1047=$BB1050,$BF1050,IF($C$1047=$BB1051,$BF1051,IF($C$1047=$BB1052,$BF1052,IF($C$1047=$BB1053,$BF1053,IF($C$1047=$BB1054,$BF1054)))))))))</f>
        <v>immigration</v>
      </c>
      <c r="BG1178" s="2" t="s">
        <v>1091</v>
      </c>
      <c r="BH1178" s="2" t="str">
        <f>BF1178</f>
        <v>immigration</v>
      </c>
      <c r="BI1178" s="2" t="s">
        <v>1092</v>
      </c>
    </row>
    <row r="1179" spans="1:65" ht="13.95" customHeight="1">
      <c r="A1179" s="225"/>
      <c r="B1179" s="702"/>
      <c r="C1179" s="702"/>
      <c r="D1179" s="702"/>
      <c r="E1179" s="702"/>
      <c r="F1179" s="702"/>
      <c r="G1179" s="702"/>
      <c r="H1179" s="702"/>
      <c r="I1179" s="702"/>
      <c r="J1179" s="702"/>
      <c r="K1179" s="702"/>
      <c r="L1179" s="702"/>
      <c r="M1179" s="702"/>
      <c r="N1179" s="226"/>
      <c r="BD1179" s="2" t="str">
        <f>IF(G1176=BB1173,BD1173,IF(G1176=BB1174,BD1174,IF(G1176=BB1175,BD1175,IF(G1175=BB1176,BD1176,IF(G1176=BB1177,BD1177,"")))))</f>
        <v/>
      </c>
    </row>
    <row r="1180" spans="1:65" ht="13.95" customHeight="1">
      <c r="A1180" s="225"/>
      <c r="B1180" s="702"/>
      <c r="C1180" s="702"/>
      <c r="D1180" s="702"/>
      <c r="E1180" s="702"/>
      <c r="F1180" s="702"/>
      <c r="G1180" s="702"/>
      <c r="H1180" s="702"/>
      <c r="I1180" s="702"/>
      <c r="J1180" s="702"/>
      <c r="K1180" s="702"/>
      <c r="L1180" s="702"/>
      <c r="M1180" s="702"/>
      <c r="N1180" s="226"/>
      <c r="BB1180" s="2" t="str">
        <f>IF($G$1176="",BD1180,CONCATENATE(BD1179,BD1178))</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BD1180" s="37" t="str">
        <f>CONCATENATE(BE1180,BF1180,BG1180,)</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BE1180" s="2" t="str">
        <f>IF($C$1047="","Politics ",IF($C$1047=$BB1047,$BH1047,IF($C$1047=$BB1048,$BH1048,IF($C$1047=$BB1049,$BH1049,IF($C$1047=$BB1050,$BH1050,IF($C$1047=$BB1051,$BH1051,IF($C$1047=$BB1052,$BH1052,IF($C$1047=$BB1053,$BH1053,IF($C$1047=$BB1054,$BH1054)))))))))</f>
        <v>Immigration</v>
      </c>
      <c r="BF1180" s="2" t="str">
        <f>IF(G1176=""," views ","")</f>
        <v xml:space="preserve"> views </v>
      </c>
      <c r="BG1180" s="2" t="s">
        <v>1101</v>
      </c>
    </row>
    <row r="1181" spans="1:65" ht="13.95" customHeight="1">
      <c r="A1181" s="225"/>
      <c r="B1181" s="702"/>
      <c r="C1181" s="702"/>
      <c r="D1181" s="702"/>
      <c r="E1181" s="702"/>
      <c r="F1181" s="702"/>
      <c r="G1181" s="702"/>
      <c r="H1181" s="702"/>
      <c r="I1181" s="702"/>
      <c r="J1181" s="702"/>
      <c r="K1181" s="702"/>
      <c r="L1181" s="702"/>
      <c r="M1181" s="702"/>
      <c r="N1181" s="226"/>
    </row>
    <row r="1182" spans="1:65" ht="13.95" customHeight="1">
      <c r="A1182" s="225"/>
      <c r="B1182" s="702" t="str">
        <f>BB1182</f>
        <v xml:space="preserve">For the wide-oriented, liberalism is less about guarding self-needs (by resisting traditional historical pressures to conform to old moral norms), and more about countering the Right’s resistance to relieve the Left's less resolved social-needs. Politics is social. </v>
      </c>
      <c r="C1182" s="702"/>
      <c r="D1182" s="702"/>
      <c r="E1182" s="702"/>
      <c r="F1182" s="702"/>
      <c r="G1182" s="702"/>
      <c r="H1182" s="702"/>
      <c r="I1182" s="702"/>
      <c r="J1182" s="702"/>
      <c r="K1182" s="702"/>
      <c r="L1182" s="702"/>
      <c r="M1182" s="702"/>
      <c r="N1182" s="226"/>
      <c r="BB1182" s="2" t="str">
        <f>IF($G$1176="",BD1183,BD1182)</f>
        <v xml:space="preserve">For the wide-oriented, liberalism is less about guarding self-needs (by resisting traditional historical pressures to conform to old moral norms), and more about countering the Right’s resistance to relieve the Left's less resolved social-needs. Politics is social. </v>
      </c>
      <c r="BD1182" s="37" t="str">
        <f>CONCATENATE(BE1182,BF1182,BG1182,BH1182,BI1182,BJ1182)</f>
        <v>The other side's political weakness around their political views provides you opportunity. You can create value for them from the solid ground of your political strengths. Let them reciprocate by providing value to your political weakness. In short, overcome polarization by demanding less, giving more.</v>
      </c>
      <c r="BE1182" s="2" t="s">
        <v>1103</v>
      </c>
      <c r="BF1182" s="2" t="str">
        <f>IF($C$1047="","",IF($C$1047=$BB1051,$BF1051,IF($C$1047=$BB1052,$BF1052,IF($C$1047=$BB1053,$BF1053,IF($C$1047=$BB1054,$BF1054,IF($C$1047=$BB1055,$BF1055,IF($C$1047=$BB1056,$BF1056,IF($C$1047=$BB1057,$BF1057,IF($C$1047=$BB1058,$BF1058,"political")))))))))</f>
        <v>political</v>
      </c>
      <c r="BG1182" s="2" t="s">
        <v>1091</v>
      </c>
      <c r="BH1182" s="2" t="str">
        <f>BF1182</f>
        <v>political</v>
      </c>
      <c r="BI1182" s="2" t="s">
        <v>1104</v>
      </c>
    </row>
    <row r="1183" spans="1:65" ht="13.95" customHeight="1">
      <c r="A1183" s="225"/>
      <c r="B1183" s="702"/>
      <c r="C1183" s="702"/>
      <c r="D1183" s="702"/>
      <c r="E1183" s="702"/>
      <c r="F1183" s="702"/>
      <c r="G1183" s="702"/>
      <c r="H1183" s="702"/>
      <c r="I1183" s="702"/>
      <c r="J1183" s="702"/>
      <c r="K1183" s="702"/>
      <c r="L1183" s="702"/>
      <c r="M1183" s="702"/>
      <c r="N1183" s="226"/>
      <c r="BD1183" s="2" t="s">
        <v>1151</v>
      </c>
    </row>
    <row r="1184" spans="1:65" ht="13.95" customHeight="1">
      <c r="A1184" s="225"/>
      <c r="B1184" s="702"/>
      <c r="C1184" s="702"/>
      <c r="D1184" s="702"/>
      <c r="E1184" s="702"/>
      <c r="F1184" s="702"/>
      <c r="G1184" s="702"/>
      <c r="H1184" s="702"/>
      <c r="I1184" s="702"/>
      <c r="J1184" s="702"/>
      <c r="K1184" s="702"/>
      <c r="L1184" s="702"/>
      <c r="M1184" s="702"/>
      <c r="N1184" s="226"/>
    </row>
    <row r="1185" spans="1:56" ht="13.95" customHeight="1">
      <c r="A1185" s="225"/>
      <c r="B1185" s="702"/>
      <c r="C1185" s="702"/>
      <c r="D1185" s="702"/>
      <c r="E1185" s="702"/>
      <c r="F1185" s="702"/>
      <c r="G1185" s="702"/>
      <c r="H1185" s="702"/>
      <c r="I1185" s="702"/>
      <c r="J1185" s="702"/>
      <c r="K1185" s="702"/>
      <c r="L1185" s="702"/>
      <c r="M1185" s="702"/>
      <c r="N1185" s="226"/>
      <c r="BB1185" s="2" t="str">
        <f>IF($G$1176="",BD1186,BD1185)</f>
        <v xml:space="preserve">For the deep-oriented, conservatism is less about relieving self-needs (when asserting individual rights and personal responsibility), and more about countering the Left’s impact by guarding the Right's more resolved social-needs. Politics is social. </v>
      </c>
      <c r="BD1185" s="2" t="s">
        <v>1105</v>
      </c>
    </row>
    <row r="1186" spans="1:56" ht="13.95" customHeight="1">
      <c r="A1186" s="225"/>
      <c r="B1186" s="702" t="str">
        <f>BB1185</f>
        <v xml:space="preserve">For the deep-oriented, conservatism is less about relieving self-needs (when asserting individual rights and personal responsibility), and more about countering the Left’s impact by guarding the Right's more resolved social-needs. Politics is social. </v>
      </c>
      <c r="C1186" s="702"/>
      <c r="D1186" s="702"/>
      <c r="E1186" s="702"/>
      <c r="F1186" s="702"/>
      <c r="G1186" s="702"/>
      <c r="H1186" s="702"/>
      <c r="I1186" s="702"/>
      <c r="J1186" s="702"/>
      <c r="K1186" s="702"/>
      <c r="L1186" s="702"/>
      <c r="M1186" s="702"/>
      <c r="N1186" s="226"/>
      <c r="BD1186" s="2" t="s">
        <v>1152</v>
      </c>
    </row>
    <row r="1187" spans="1:56" ht="13.95" customHeight="1">
      <c r="A1187" s="225"/>
      <c r="B1187" s="702"/>
      <c r="C1187" s="702"/>
      <c r="D1187" s="702"/>
      <c r="E1187" s="702"/>
      <c r="F1187" s="702"/>
      <c r="G1187" s="702"/>
      <c r="H1187" s="702"/>
      <c r="I1187" s="702"/>
      <c r="J1187" s="702"/>
      <c r="K1187" s="702"/>
      <c r="L1187" s="702"/>
      <c r="M1187" s="702"/>
      <c r="N1187" s="226"/>
    </row>
    <row r="1188" spans="1:56">
      <c r="A1188" s="225"/>
      <c r="B1188" s="702"/>
      <c r="C1188" s="702"/>
      <c r="D1188" s="702"/>
      <c r="E1188" s="702"/>
      <c r="F1188" s="702"/>
      <c r="G1188" s="702"/>
      <c r="H1188" s="702"/>
      <c r="I1188" s="702"/>
      <c r="J1188" s="702"/>
      <c r="K1188" s="702"/>
      <c r="L1188" s="702"/>
      <c r="M1188" s="702"/>
      <c r="N1188" s="226"/>
    </row>
    <row r="1189" spans="1:56">
      <c r="A1189" s="225"/>
      <c r="B1189" s="702"/>
      <c r="C1189" s="702"/>
      <c r="D1189" s="702"/>
      <c r="E1189" s="702"/>
      <c r="F1189" s="702"/>
      <c r="G1189" s="702"/>
      <c r="H1189" s="702"/>
      <c r="I1189" s="702"/>
      <c r="J1189" s="702"/>
      <c r="K1189" s="702"/>
      <c r="L1189" s="702"/>
      <c r="M1189" s="702"/>
      <c r="N1189" s="226"/>
    </row>
    <row r="1190" spans="1:56" ht="7.95" customHeight="1">
      <c r="A1190" s="227"/>
      <c r="B1190" s="236"/>
      <c r="C1190" s="236"/>
      <c r="D1190" s="236"/>
      <c r="E1190" s="236"/>
      <c r="F1190" s="236"/>
      <c r="G1190" s="236"/>
      <c r="H1190" s="358"/>
      <c r="I1190" s="236"/>
      <c r="J1190" s="236"/>
      <c r="K1190" s="236"/>
      <c r="L1190" s="236"/>
      <c r="M1190" s="236"/>
      <c r="N1190" s="229"/>
    </row>
    <row r="1191" spans="1:56" ht="30" customHeight="1">
      <c r="A1191" s="221" t="s">
        <v>1148</v>
      </c>
      <c r="B1191" s="380" t="s">
        <v>1171</v>
      </c>
      <c r="C1191" s="380"/>
      <c r="D1191" s="380"/>
      <c r="E1191" s="380"/>
      <c r="F1191" s="380"/>
      <c r="G1191" s="380"/>
      <c r="H1191" s="380"/>
      <c r="I1191" s="380"/>
      <c r="J1191" s="380"/>
      <c r="K1191" s="380"/>
      <c r="L1191" s="380"/>
      <c r="M1191" s="223"/>
      <c r="N1191" s="224" t="s">
        <v>1149</v>
      </c>
    </row>
    <row r="1192" spans="1:56">
      <c r="A1192" s="225"/>
      <c r="B1192" s="24"/>
      <c r="C1192" s="24"/>
      <c r="D1192" s="24"/>
      <c r="E1192" s="24"/>
      <c r="F1192" s="24"/>
      <c r="G1192" s="24"/>
      <c r="H1192" s="343"/>
      <c r="I1192" s="24"/>
      <c r="J1192" s="24"/>
      <c r="K1192" s="24"/>
      <c r="L1192" s="24"/>
      <c r="M1192" s="24"/>
      <c r="N1192" s="226"/>
    </row>
    <row r="1193" spans="1:56">
      <c r="A1193" s="225"/>
      <c r="B1193" s="24"/>
      <c r="C1193" s="24"/>
      <c r="D1193" s="24"/>
      <c r="E1193" s="24"/>
      <c r="F1193" s="24"/>
      <c r="G1193" s="24"/>
      <c r="H1193" s="343"/>
      <c r="I1193" s="24"/>
      <c r="J1193" s="24"/>
      <c r="K1193" s="24"/>
      <c r="L1193" s="24"/>
      <c r="M1193" s="24"/>
      <c r="N1193" s="226"/>
    </row>
    <row r="1194" spans="1:56">
      <c r="A1194" s="225"/>
      <c r="B1194" s="24"/>
      <c r="C1194" s="24"/>
      <c r="D1194" s="24"/>
      <c r="E1194" s="24"/>
      <c r="F1194" s="24"/>
      <c r="G1194" s="24"/>
      <c r="H1194" s="343"/>
      <c r="I1194" s="24"/>
      <c r="J1194" s="24"/>
      <c r="K1194" s="24"/>
      <c r="L1194" s="24"/>
      <c r="M1194" s="24"/>
      <c r="N1194" s="226"/>
    </row>
    <row r="1195" spans="1:56">
      <c r="A1195" s="225"/>
      <c r="B1195" s="24"/>
      <c r="C1195" s="24"/>
      <c r="D1195" s="24"/>
      <c r="E1195" s="24"/>
      <c r="F1195" s="24"/>
      <c r="G1195" s="24"/>
      <c r="H1195" s="343"/>
      <c r="I1195" s="24"/>
      <c r="J1195" s="24"/>
      <c r="K1195" s="24"/>
      <c r="L1195" s="24"/>
      <c r="M1195" s="24"/>
      <c r="N1195" s="226"/>
    </row>
    <row r="1196" spans="1:56" ht="14.4" customHeight="1">
      <c r="A1196" s="225"/>
      <c r="B1196" s="24"/>
      <c r="C1196" s="24"/>
      <c r="D1196" s="24"/>
      <c r="E1196" s="24"/>
      <c r="F1196" s="24"/>
      <c r="G1196" s="24"/>
      <c r="H1196" s="343"/>
      <c r="I1196" s="24"/>
      <c r="J1196" s="24"/>
      <c r="K1196" s="24"/>
      <c r="L1196" s="24"/>
      <c r="M1196" s="24"/>
      <c r="N1196" s="226"/>
    </row>
    <row r="1197" spans="1:56" ht="13.95" customHeight="1">
      <c r="A1197" s="225"/>
      <c r="B1197" s="24"/>
      <c r="C1197" s="24"/>
      <c r="D1197" s="24"/>
      <c r="E1197" s="24"/>
      <c r="F1197" s="24"/>
      <c r="G1197" s="24"/>
      <c r="H1197" s="343"/>
      <c r="I1197" s="24"/>
      <c r="J1197" s="24"/>
      <c r="K1197" s="24"/>
      <c r="L1197" s="24"/>
      <c r="M1197" s="24"/>
      <c r="N1197" s="226"/>
    </row>
    <row r="1198" spans="1:56" ht="14.4" customHeight="1">
      <c r="A1198" s="225"/>
      <c r="B1198" s="24"/>
      <c r="C1198" s="24"/>
      <c r="D1198" s="24"/>
      <c r="E1198" s="24"/>
      <c r="F1198" s="24"/>
      <c r="G1198" s="24"/>
      <c r="H1198" s="343"/>
      <c r="I1198" s="24"/>
      <c r="J1198" s="24"/>
      <c r="K1198" s="24"/>
      <c r="L1198" s="24"/>
      <c r="M1198" s="24"/>
      <c r="N1198" s="226"/>
    </row>
    <row r="1199" spans="1:56">
      <c r="A1199" s="225"/>
      <c r="B1199" s="24"/>
      <c r="C1199" s="24"/>
      <c r="D1199" s="24"/>
      <c r="E1199" s="24"/>
      <c r="F1199" s="24"/>
      <c r="G1199" s="24"/>
      <c r="H1199" s="343"/>
      <c r="I1199" s="24"/>
      <c r="J1199" s="24"/>
      <c r="K1199" s="24"/>
      <c r="L1199" s="24"/>
      <c r="M1199" s="24"/>
      <c r="N1199" s="226"/>
    </row>
    <row r="1200" spans="1:56">
      <c r="A1200" s="225"/>
      <c r="B1200" s="24"/>
      <c r="C1200" s="24"/>
      <c r="D1200" s="24"/>
      <c r="E1200" s="24"/>
      <c r="F1200" s="24"/>
      <c r="G1200" s="24"/>
      <c r="H1200" s="343"/>
      <c r="I1200" s="24"/>
      <c r="J1200" s="24"/>
      <c r="K1200" s="24"/>
      <c r="L1200" s="24"/>
      <c r="M1200" s="24"/>
      <c r="N1200" s="226"/>
    </row>
    <row r="1201" spans="1:64" ht="13.2" customHeight="1">
      <c r="A1201" s="225"/>
      <c r="B1201" s="24"/>
      <c r="C1201" s="24"/>
      <c r="D1201" s="24"/>
      <c r="E1201" s="24"/>
      <c r="F1201" s="24"/>
      <c r="G1201" s="24"/>
      <c r="H1201" s="343"/>
      <c r="I1201" s="24"/>
      <c r="J1201" s="24"/>
      <c r="K1201" s="24"/>
      <c r="L1201" s="24"/>
      <c r="M1201" s="24"/>
      <c r="N1201" s="226"/>
    </row>
    <row r="1202" spans="1:64">
      <c r="A1202" s="225"/>
      <c r="B1202" s="24"/>
      <c r="C1202" s="24"/>
      <c r="D1202" s="24"/>
      <c r="E1202" s="24"/>
      <c r="F1202" s="24"/>
      <c r="G1202" s="24"/>
      <c r="H1202" s="343"/>
      <c r="I1202" s="24"/>
      <c r="J1202" s="24"/>
      <c r="K1202" s="24"/>
      <c r="L1202" s="24"/>
      <c r="M1202" s="24"/>
      <c r="N1202" s="226"/>
    </row>
    <row r="1203" spans="1:64">
      <c r="A1203" s="225"/>
      <c r="B1203" s="24"/>
      <c r="C1203" s="24"/>
      <c r="D1203" s="24"/>
      <c r="E1203" s="24"/>
      <c r="F1203" s="24"/>
      <c r="G1203" s="24"/>
      <c r="H1203" s="343"/>
      <c r="I1203" s="24"/>
      <c r="J1203" s="24"/>
      <c r="K1203" s="24"/>
      <c r="L1203" s="24"/>
      <c r="M1203" s="24"/>
      <c r="N1203" s="226"/>
    </row>
    <row r="1204" spans="1:64">
      <c r="A1204" s="225"/>
      <c r="B1204" s="24"/>
      <c r="C1204" s="24"/>
      <c r="D1204" s="24"/>
      <c r="E1204" s="24"/>
      <c r="F1204" s="24"/>
      <c r="G1204" s="24"/>
      <c r="H1204" s="343"/>
      <c r="I1204" s="24"/>
      <c r="J1204" s="24"/>
      <c r="K1204" s="24"/>
      <c r="L1204" s="24"/>
      <c r="M1204" s="24"/>
      <c r="N1204" s="226"/>
    </row>
    <row r="1205" spans="1:64">
      <c r="A1205" s="225"/>
      <c r="B1205" s="24"/>
      <c r="C1205" s="24"/>
      <c r="D1205" s="24"/>
      <c r="E1205" s="24"/>
      <c r="F1205" s="24"/>
      <c r="G1205" s="24"/>
      <c r="H1205" s="343"/>
      <c r="I1205" s="24"/>
      <c r="J1205" s="24"/>
      <c r="K1205" s="24"/>
      <c r="L1205" s="24"/>
      <c r="M1205" s="24"/>
      <c r="N1205" s="226"/>
    </row>
    <row r="1206" spans="1:64">
      <c r="A1206" s="225"/>
      <c r="B1206" s="24"/>
      <c r="C1206" s="24"/>
      <c r="D1206" s="24"/>
      <c r="E1206" s="24"/>
      <c r="F1206" s="24"/>
      <c r="G1206" s="24"/>
      <c r="H1206" s="343"/>
      <c r="I1206" s="24"/>
      <c r="J1206" s="24"/>
      <c r="K1206" s="24"/>
      <c r="L1206" s="24"/>
      <c r="M1206" s="24"/>
      <c r="N1206" s="226"/>
    </row>
    <row r="1207" spans="1:64">
      <c r="A1207" s="225"/>
      <c r="B1207" s="24"/>
      <c r="C1207" s="24"/>
      <c r="D1207" s="24"/>
      <c r="E1207" s="24"/>
      <c r="F1207" s="24"/>
      <c r="G1207" s="24"/>
      <c r="H1207" s="343"/>
      <c r="I1207" s="24"/>
      <c r="J1207" s="24"/>
      <c r="K1207" s="24"/>
      <c r="L1207" s="24"/>
      <c r="M1207" s="24"/>
      <c r="N1207" s="226"/>
    </row>
    <row r="1208" spans="1:64" ht="13.95" customHeight="1">
      <c r="A1208" s="225"/>
      <c r="B1208" s="24"/>
      <c r="C1208" s="24"/>
      <c r="D1208" s="24"/>
      <c r="E1208" s="24"/>
      <c r="F1208" s="24"/>
      <c r="G1208" s="24"/>
      <c r="H1208" s="343"/>
      <c r="I1208" s="24"/>
      <c r="J1208" s="24"/>
      <c r="K1208" s="24"/>
      <c r="L1208" s="24"/>
      <c r="M1208" s="24"/>
      <c r="N1208" s="226"/>
    </row>
    <row r="1209" spans="1:64" ht="13.95" customHeight="1">
      <c r="A1209" s="225"/>
      <c r="B1209" s="24"/>
      <c r="C1209" s="24"/>
      <c r="D1209" s="24"/>
      <c r="E1209" s="24"/>
      <c r="F1209" s="24"/>
      <c r="G1209" s="24"/>
      <c r="H1209" s="343"/>
      <c r="I1209" s="24"/>
      <c r="J1209" s="24"/>
      <c r="K1209" s="24"/>
      <c r="L1209" s="24"/>
      <c r="M1209" s="24"/>
      <c r="N1209" s="226"/>
    </row>
    <row r="1210" spans="1:64" ht="13.95" customHeight="1">
      <c r="A1210" s="225"/>
      <c r="B1210" s="24"/>
      <c r="C1210" s="24"/>
      <c r="D1210" s="24"/>
      <c r="E1210" s="24"/>
      <c r="F1210" s="24"/>
      <c r="G1210" s="24"/>
      <c r="H1210" s="343"/>
      <c r="I1210" s="24"/>
      <c r="J1210" s="24"/>
      <c r="K1210" s="24"/>
      <c r="L1210" s="24"/>
      <c r="M1210" s="24"/>
      <c r="N1210" s="226"/>
    </row>
    <row r="1211" spans="1:64" ht="13.95" customHeight="1">
      <c r="A1211" s="225"/>
      <c r="B1211" s="24"/>
      <c r="C1211" s="24"/>
      <c r="D1211" s="24"/>
      <c r="E1211" s="24"/>
      <c r="F1211" s="24"/>
      <c r="G1211" s="24"/>
      <c r="H1211" s="343"/>
      <c r="I1211" s="24"/>
      <c r="J1211" s="24"/>
      <c r="K1211" s="24"/>
      <c r="L1211" s="24"/>
      <c r="M1211" s="24"/>
      <c r="N1211" s="226"/>
    </row>
    <row r="1212" spans="1:64" ht="13.95" customHeight="1">
      <c r="A1212" s="225"/>
      <c r="B1212" s="24"/>
      <c r="C1212" s="24"/>
      <c r="D1212" s="24"/>
      <c r="E1212" s="24"/>
      <c r="F1212" s="24"/>
      <c r="G1212" s="24"/>
      <c r="H1212" s="343"/>
      <c r="I1212" s="24"/>
      <c r="J1212" s="24"/>
      <c r="K1212" s="24"/>
      <c r="L1212" s="24"/>
      <c r="M1212" s="24"/>
      <c r="N1212" s="226"/>
    </row>
    <row r="1213" spans="1:64" ht="13.95" customHeight="1">
      <c r="A1213" s="225"/>
      <c r="B1213" s="24"/>
      <c r="C1213" s="24"/>
      <c r="D1213" s="24"/>
      <c r="E1213" s="24"/>
      <c r="F1213" s="24"/>
      <c r="G1213" s="24"/>
      <c r="H1213" s="343"/>
      <c r="I1213" s="24"/>
      <c r="J1213" s="24"/>
      <c r="K1213" s="24"/>
      <c r="L1213" s="24"/>
      <c r="M1213" s="24"/>
      <c r="N1213" s="226"/>
    </row>
    <row r="1214" spans="1:64" ht="13.95" customHeight="1">
      <c r="A1214" s="225"/>
      <c r="B1214" s="24"/>
      <c r="C1214" s="24"/>
      <c r="D1214" s="24"/>
      <c r="E1214" s="24"/>
      <c r="F1214" s="24"/>
      <c r="G1214" s="24"/>
      <c r="H1214" s="343"/>
      <c r="I1214" s="24"/>
      <c r="J1214" s="24"/>
      <c r="K1214" s="24"/>
      <c r="L1214" s="24"/>
      <c r="M1214" s="24"/>
      <c r="N1214" s="226"/>
    </row>
    <row r="1215" spans="1:64" ht="13.95" customHeight="1">
      <c r="A1215" s="225"/>
      <c r="B1215" s="24"/>
      <c r="C1215" s="24"/>
      <c r="D1215" s="24"/>
      <c r="E1215" s="24"/>
      <c r="F1215" s="24"/>
      <c r="G1215" s="24"/>
      <c r="H1215" s="343"/>
      <c r="I1215" s="24"/>
      <c r="J1215" s="24"/>
      <c r="K1215" s="24"/>
      <c r="L1215" s="24"/>
      <c r="M1215" s="24"/>
      <c r="N1215" s="226"/>
    </row>
    <row r="1216" spans="1:64" ht="13.95" customHeight="1">
      <c r="A1216" s="225"/>
      <c r="B1216" s="467" t="str">
        <f>BE1216</f>
        <v>Generalizing lets us build coalitions, by avoiding messy specifics that could undercut unifying agreement. Coalitions attract support to shape public policy around the issue of IMMIGRATION.</v>
      </c>
      <c r="C1216" s="467"/>
      <c r="D1216" s="467"/>
      <c r="E1216" s="467"/>
      <c r="F1216" s="467" t="str">
        <f>BE1220</f>
        <v>Alienation is the byproduct of our highly individualistic privacy, so we can do our own things without intrusion from others. Privacy lets us set our terms for handling the issue of IMMIGRATION.</v>
      </c>
      <c r="G1216" s="467"/>
      <c r="H1216" s="467"/>
      <c r="I1216" s="467"/>
      <c r="J1216" s="467" t="str">
        <f>BE1224</f>
        <v>Polarization is the common outcome when fighting for our opposing rights, to fight for a piece of the public pie. It tends to bring out more voices affected by the issue of IMMIGRATION.</v>
      </c>
      <c r="K1216" s="467"/>
      <c r="L1216" s="467"/>
      <c r="M1216" s="467"/>
      <c r="N1216" s="226"/>
      <c r="BE1216" s="2" t="str">
        <f>CONCATENATE(BG1216,BH1216,BI1216)</f>
        <v>Generalizing lets us build coalitions, by avoiding messy specifics that could undercut unifying agreement. Coalitions attract support to shape public policy around the issue of IMMIGRATION.</v>
      </c>
      <c r="BG1216" s="2" t="s">
        <v>765</v>
      </c>
      <c r="BH1216" s="2" t="str">
        <f>IF(B1233="","each issue",BJ1216)</f>
        <v>the issue of IMMIGRATION</v>
      </c>
      <c r="BI1216" s="2" t="s">
        <v>706</v>
      </c>
      <c r="BJ1216" s="2" t="str">
        <f>CONCATENATE(BK1216,BL1216)</f>
        <v>the issue of IMMIGRATION</v>
      </c>
      <c r="BK1216" s="2" t="s">
        <v>772</v>
      </c>
      <c r="BL1216" s="2" t="str">
        <f>B1233</f>
        <v>IMMIGRATION</v>
      </c>
    </row>
    <row r="1217" spans="1:64" ht="13.95" customHeight="1">
      <c r="A1217" s="225"/>
      <c r="B1217" s="467"/>
      <c r="C1217" s="467"/>
      <c r="D1217" s="467"/>
      <c r="E1217" s="467"/>
      <c r="F1217" s="467"/>
      <c r="G1217" s="467"/>
      <c r="H1217" s="467"/>
      <c r="I1217" s="467"/>
      <c r="J1217" s="467"/>
      <c r="K1217" s="467"/>
      <c r="L1217" s="467"/>
      <c r="M1217" s="467"/>
      <c r="N1217" s="226"/>
      <c r="BE1217" s="2" t="str">
        <f>CONCATENATE(BG1217,BH1217)</f>
        <v>But generalizations gloss over the specifics necessary to fully resolve underlying needs, which would then remove the pain. The more you generalize, the more you feel the need to generalize, slipping into a vicious cycle.</v>
      </c>
      <c r="BG1217" s="2" t="s">
        <v>766</v>
      </c>
      <c r="BH1217" s="146" t="s">
        <v>767</v>
      </c>
    </row>
    <row r="1218" spans="1:64" ht="13.95" customHeight="1">
      <c r="A1218" s="225"/>
      <c r="B1218" s="467"/>
      <c r="C1218" s="467"/>
      <c r="D1218" s="467"/>
      <c r="E1218" s="467"/>
      <c r="F1218" s="467"/>
      <c r="G1218" s="467"/>
      <c r="H1218" s="467"/>
      <c r="I1218" s="467"/>
      <c r="J1218" s="467"/>
      <c r="K1218" s="467"/>
      <c r="L1218" s="467"/>
      <c r="M1218" s="467"/>
      <c r="N1218" s="226"/>
    </row>
    <row r="1219" spans="1:64" ht="13.95" customHeight="1">
      <c r="A1219" s="225"/>
      <c r="B1219" s="467"/>
      <c r="C1219" s="467"/>
      <c r="D1219" s="467"/>
      <c r="E1219" s="467"/>
      <c r="F1219" s="467"/>
      <c r="G1219" s="467"/>
      <c r="H1219" s="467"/>
      <c r="I1219" s="467"/>
      <c r="J1219" s="467"/>
      <c r="K1219" s="467"/>
      <c r="L1219" s="467"/>
      <c r="M1219" s="467"/>
      <c r="N1219" s="226"/>
    </row>
    <row r="1220" spans="1:64" ht="13.95" customHeight="1">
      <c r="A1220" s="225"/>
      <c r="B1220" s="467"/>
      <c r="C1220" s="467"/>
      <c r="D1220" s="467"/>
      <c r="E1220" s="467"/>
      <c r="F1220" s="467"/>
      <c r="G1220" s="467"/>
      <c r="H1220" s="467"/>
      <c r="I1220" s="467"/>
      <c r="J1220" s="467"/>
      <c r="K1220" s="467"/>
      <c r="L1220" s="467"/>
      <c r="M1220" s="467"/>
      <c r="N1220" s="226"/>
      <c r="BE1220" s="2" t="str">
        <f>CONCATENATE(BG1220,BH1220,BI1220)</f>
        <v>Alienation is the byproduct of our highly individualistic privacy, so we can do our own things without intrusion from others. Privacy lets us set our terms for handling the issue of IMMIGRATION.</v>
      </c>
      <c r="BG1220" s="2" t="s">
        <v>1233</v>
      </c>
      <c r="BH1220" s="2" t="str">
        <f>BH1216</f>
        <v>the issue of IMMIGRATION</v>
      </c>
      <c r="BI1220" s="2" t="s">
        <v>706</v>
      </c>
      <c r="BJ1220" s="2" t="str">
        <f>CONCATENATE(BK1220,BL1220)</f>
        <v>the issue of IMMIGRATION</v>
      </c>
      <c r="BK1220" s="2" t="s">
        <v>772</v>
      </c>
      <c r="BL1220" s="2" t="str">
        <f>B1233</f>
        <v>IMMIGRATION</v>
      </c>
    </row>
    <row r="1221" spans="1:64" ht="13.95" customHeight="1">
      <c r="A1221" s="225"/>
      <c r="B1221" s="467"/>
      <c r="C1221" s="467"/>
      <c r="D1221" s="467"/>
      <c r="E1221" s="467"/>
      <c r="F1221" s="467"/>
      <c r="G1221" s="467"/>
      <c r="H1221" s="467"/>
      <c r="I1221" s="467"/>
      <c r="J1221" s="467"/>
      <c r="K1221" s="467"/>
      <c r="L1221" s="467"/>
      <c r="M1221" s="467"/>
      <c r="N1221" s="226"/>
      <c r="BE1221" s="2" t="str">
        <f>CONCATENATE(BG1221,BH1221)</f>
        <v xml:space="preserve">But alienation traps us into relying on impersonal laws to redress one another's affected needs. The more you remain alienated from others, the less you can resolve needs affecting each other, trapping you into a vicious cycle. </v>
      </c>
      <c r="BG1221" s="2" t="s">
        <v>768</v>
      </c>
      <c r="BH1221" s="146" t="s">
        <v>769</v>
      </c>
    </row>
    <row r="1222" spans="1:64" ht="13.95" customHeight="1">
      <c r="A1222" s="225"/>
      <c r="B1222" s="467" t="str">
        <f>BE1217</f>
        <v>But generalizations gloss over the specifics necessary to fully resolve underlying needs, which would then remove the pain. The more you generalize, the more you feel the need to generalize, slipping into a vicious cycle.</v>
      </c>
      <c r="C1222" s="467"/>
      <c r="D1222" s="467"/>
      <c r="E1222" s="467"/>
      <c r="F1222" s="467" t="str">
        <f>BE1221</f>
        <v xml:space="preserve">But alienation traps us into relying on impersonal laws to redress one another's affected needs. The more you remain alienated from others, the less you can resolve needs affecting each other, trapping you into a vicious cycle. </v>
      </c>
      <c r="G1222" s="467"/>
      <c r="H1222" s="467"/>
      <c r="I1222" s="467"/>
      <c r="J1222" s="467" t="str">
        <f>BE1225</f>
        <v xml:space="preserve">But polarization easily sinks into mutual defensiveness that shuts down meaningful resolution of each other's affected needs. The more at odds with each other, the longer it can take to resolve needs, leaving you stuck in a vicious cycle. </v>
      </c>
      <c r="K1222" s="467"/>
      <c r="L1222" s="467"/>
      <c r="M1222" s="467"/>
      <c r="N1222" s="226"/>
    </row>
    <row r="1223" spans="1:64" ht="13.95" customHeight="1">
      <c r="A1223" s="225"/>
      <c r="B1223" s="467"/>
      <c r="C1223" s="467"/>
      <c r="D1223" s="467"/>
      <c r="E1223" s="467"/>
      <c r="F1223" s="467"/>
      <c r="G1223" s="467"/>
      <c r="H1223" s="467"/>
      <c r="I1223" s="467"/>
      <c r="J1223" s="467"/>
      <c r="K1223" s="467"/>
      <c r="L1223" s="467"/>
      <c r="M1223" s="467"/>
      <c r="N1223" s="226"/>
    </row>
    <row r="1224" spans="1:64" ht="13.95" customHeight="1">
      <c r="A1224" s="225"/>
      <c r="B1224" s="467"/>
      <c r="C1224" s="467"/>
      <c r="D1224" s="467"/>
      <c r="E1224" s="467"/>
      <c r="F1224" s="467"/>
      <c r="G1224" s="467"/>
      <c r="H1224" s="467"/>
      <c r="I1224" s="467"/>
      <c r="J1224" s="467"/>
      <c r="K1224" s="467"/>
      <c r="L1224" s="467"/>
      <c r="M1224" s="467"/>
      <c r="N1224" s="226"/>
      <c r="BE1224" s="2" t="str">
        <f>CONCATENATE(BG1224,BH1224,BI1224)</f>
        <v>Polarization is the common outcome when fighting for our opposing rights, to fight for a piece of the public pie. It tends to bring out more voices affected by the issue of IMMIGRATION.</v>
      </c>
      <c r="BG1224" s="2" t="s">
        <v>1234</v>
      </c>
      <c r="BH1224" s="2" t="str">
        <f>BH1220</f>
        <v>the issue of IMMIGRATION</v>
      </c>
      <c r="BI1224" s="2" t="s">
        <v>706</v>
      </c>
      <c r="BJ1224" s="2" t="str">
        <f>CONCATENATE(BK1224,BL1224)</f>
        <v>the issue of IMMIGRATION</v>
      </c>
      <c r="BK1224" s="2" t="s">
        <v>772</v>
      </c>
      <c r="BL1224" s="2" t="str">
        <f>B1233</f>
        <v>IMMIGRATION</v>
      </c>
    </row>
    <row r="1225" spans="1:64" ht="13.95" customHeight="1">
      <c r="A1225" s="225"/>
      <c r="B1225" s="467"/>
      <c r="C1225" s="467"/>
      <c r="D1225" s="467"/>
      <c r="E1225" s="467"/>
      <c r="F1225" s="467"/>
      <c r="G1225" s="467"/>
      <c r="H1225" s="467"/>
      <c r="I1225" s="467"/>
      <c r="J1225" s="467"/>
      <c r="K1225" s="467"/>
      <c r="L1225" s="467"/>
      <c r="M1225" s="467"/>
      <c r="N1225" s="226"/>
      <c r="BE1225" s="2" t="str">
        <f>CONCATENATE(BG1225,BH1225)</f>
        <v xml:space="preserve">But polarization easily sinks into mutual defensiveness that shuts down meaningful resolution of each other's affected needs. The more at odds with each other, the longer it can take to resolve needs, leaving you stuck in a vicious cycle. </v>
      </c>
      <c r="BG1225" s="2" t="s">
        <v>770</v>
      </c>
      <c r="BH1225" s="146" t="s">
        <v>771</v>
      </c>
    </row>
    <row r="1226" spans="1:64" ht="13.95" customHeight="1">
      <c r="A1226" s="225"/>
      <c r="B1226" s="467"/>
      <c r="C1226" s="467"/>
      <c r="D1226" s="467"/>
      <c r="E1226" s="467"/>
      <c r="F1226" s="467"/>
      <c r="G1226" s="467"/>
      <c r="H1226" s="467"/>
      <c r="I1226" s="467"/>
      <c r="J1226" s="467"/>
      <c r="K1226" s="467"/>
      <c r="L1226" s="467"/>
      <c r="M1226" s="467"/>
      <c r="N1226" s="226"/>
    </row>
    <row r="1227" spans="1:64" ht="13.95" customHeight="1">
      <c r="A1227" s="225"/>
      <c r="B1227" s="467"/>
      <c r="C1227" s="467"/>
      <c r="D1227" s="467"/>
      <c r="E1227" s="467"/>
      <c r="F1227" s="467"/>
      <c r="G1227" s="467"/>
      <c r="H1227" s="467"/>
      <c r="I1227" s="467"/>
      <c r="J1227" s="467"/>
      <c r="K1227" s="467"/>
      <c r="L1227" s="467"/>
      <c r="M1227" s="467"/>
      <c r="N1227" s="226"/>
    </row>
    <row r="1228" spans="1:64" ht="13.95" customHeight="1">
      <c r="A1228" s="225"/>
      <c r="B1228" s="467"/>
      <c r="C1228" s="467"/>
      <c r="D1228" s="467"/>
      <c r="E1228" s="467"/>
      <c r="F1228" s="467"/>
      <c r="G1228" s="467"/>
      <c r="H1228" s="467"/>
      <c r="I1228" s="467"/>
      <c r="J1228" s="467"/>
      <c r="K1228" s="467"/>
      <c r="L1228" s="467"/>
      <c r="M1228" s="467"/>
      <c r="N1228" s="226"/>
    </row>
    <row r="1229" spans="1:64">
      <c r="A1229" s="225"/>
      <c r="B1229" s="467"/>
      <c r="C1229" s="467"/>
      <c r="D1229" s="467"/>
      <c r="E1229" s="467"/>
      <c r="F1229" s="467"/>
      <c r="G1229" s="467"/>
      <c r="H1229" s="467"/>
      <c r="I1229" s="467"/>
      <c r="J1229" s="467"/>
      <c r="K1229" s="467"/>
      <c r="L1229" s="467"/>
      <c r="M1229" s="467"/>
      <c r="N1229" s="226"/>
    </row>
    <row r="1230" spans="1:64" ht="14.4" customHeight="1">
      <c r="A1230" s="225"/>
      <c r="B1230" s="467" t="s">
        <v>947</v>
      </c>
      <c r="C1230" s="467"/>
      <c r="D1230" s="467"/>
      <c r="E1230" s="467"/>
      <c r="F1230" s="467"/>
      <c r="G1230" s="467"/>
      <c r="H1230" s="467"/>
      <c r="I1230" s="467"/>
      <c r="J1230" s="467"/>
      <c r="K1230" s="467"/>
      <c r="L1230" s="467"/>
      <c r="M1230" s="467"/>
      <c r="N1230" s="226"/>
    </row>
    <row r="1231" spans="1:64" ht="13.95" customHeight="1">
      <c r="A1231" s="225"/>
      <c r="B1231" s="467"/>
      <c r="C1231" s="467"/>
      <c r="D1231" s="467"/>
      <c r="E1231" s="467"/>
      <c r="F1231" s="467"/>
      <c r="G1231" s="467"/>
      <c r="H1231" s="467"/>
      <c r="I1231" s="467"/>
      <c r="J1231" s="467"/>
      <c r="K1231" s="467"/>
      <c r="L1231" s="467"/>
      <c r="M1231" s="467"/>
      <c r="N1231" s="226"/>
    </row>
    <row r="1232" spans="1:64" ht="14.4" customHeight="1" thickBot="1">
      <c r="A1232" s="225"/>
      <c r="B1232" s="24"/>
      <c r="C1232" s="24"/>
      <c r="D1232" s="24"/>
      <c r="E1232" s="24"/>
      <c r="F1232" s="24"/>
      <c r="G1232" s="24"/>
      <c r="H1232" s="343"/>
      <c r="I1232" s="24"/>
      <c r="J1232" s="24"/>
      <c r="K1232" s="24"/>
      <c r="L1232" s="24"/>
      <c r="M1232" s="24"/>
      <c r="N1232" s="226"/>
    </row>
    <row r="1233" spans="1:65" ht="14.4" customHeight="1" thickTop="1">
      <c r="A1233" s="225"/>
      <c r="B1233" s="506" t="str">
        <f>C1047</f>
        <v>IMMIGRATION</v>
      </c>
      <c r="C1233" s="507"/>
      <c r="D1233" s="507"/>
      <c r="E1233" s="507"/>
      <c r="F1233" s="507"/>
      <c r="G1233" s="507"/>
      <c r="H1233" s="507"/>
      <c r="I1233" s="507"/>
      <c r="J1233" s="507"/>
      <c r="K1233" s="507"/>
      <c r="L1233" s="507"/>
      <c r="M1233" s="508"/>
      <c r="N1233" s="226"/>
    </row>
    <row r="1234" spans="1:65" ht="13.95" customHeight="1">
      <c r="A1234" s="225"/>
      <c r="B1234" s="509"/>
      <c r="C1234" s="510"/>
      <c r="D1234" s="510"/>
      <c r="E1234" s="510"/>
      <c r="F1234" s="510"/>
      <c r="G1234" s="510"/>
      <c r="H1234" s="510"/>
      <c r="I1234" s="510"/>
      <c r="J1234" s="510"/>
      <c r="K1234" s="510"/>
      <c r="L1234" s="510"/>
      <c r="M1234" s="511"/>
      <c r="N1234" s="226"/>
    </row>
    <row r="1235" spans="1:65" ht="14.4" customHeight="1" thickBot="1">
      <c r="A1235" s="225"/>
      <c r="B1235" s="512"/>
      <c r="C1235" s="513"/>
      <c r="D1235" s="513"/>
      <c r="E1235" s="513"/>
      <c r="F1235" s="513"/>
      <c r="G1235" s="513"/>
      <c r="H1235" s="513"/>
      <c r="I1235" s="513"/>
      <c r="J1235" s="513"/>
      <c r="K1235" s="513"/>
      <c r="L1235" s="513"/>
      <c r="M1235" s="514"/>
      <c r="N1235" s="226"/>
    </row>
    <row r="1236" spans="1:65" ht="14.4" thickTop="1">
      <c r="A1236" s="225"/>
      <c r="B1236" s="24"/>
      <c r="C1236" s="24"/>
      <c r="D1236" s="24"/>
      <c r="E1236" s="24"/>
      <c r="F1236" s="24"/>
      <c r="G1236" s="24"/>
      <c r="H1236" s="343"/>
      <c r="I1236" s="24"/>
      <c r="J1236" s="24"/>
      <c r="K1236" s="24"/>
      <c r="L1236" s="24"/>
      <c r="M1236" s="24"/>
      <c r="N1236" s="226"/>
    </row>
    <row r="1237" spans="1:65">
      <c r="A1237" s="227"/>
      <c r="B1237" s="232"/>
      <c r="C1237" s="232"/>
      <c r="D1237" s="232"/>
      <c r="E1237" s="232"/>
      <c r="F1237" s="232"/>
      <c r="G1237" s="232"/>
      <c r="H1237" s="345"/>
      <c r="I1237" s="232"/>
      <c r="J1237" s="232"/>
      <c r="K1237" s="232"/>
      <c r="L1237" s="232"/>
      <c r="M1237" s="232"/>
      <c r="N1237" s="229"/>
    </row>
    <row r="1238" spans="1:65" ht="30" customHeight="1">
      <c r="A1238" s="221" t="s">
        <v>1148</v>
      </c>
      <c r="B1238" s="381" t="s">
        <v>774</v>
      </c>
      <c r="C1238" s="381"/>
      <c r="D1238" s="381"/>
      <c r="E1238" s="381"/>
      <c r="F1238" s="381"/>
      <c r="G1238" s="381"/>
      <c r="H1238" s="381"/>
      <c r="I1238" s="381"/>
      <c r="J1238" s="381"/>
      <c r="K1238" s="222"/>
      <c r="L1238" s="222"/>
      <c r="M1238" s="223"/>
      <c r="N1238" s="224" t="s">
        <v>1149</v>
      </c>
    </row>
    <row r="1239" spans="1:65">
      <c r="A1239" s="225"/>
      <c r="B1239" s="24"/>
      <c r="C1239" s="24"/>
      <c r="D1239" s="24"/>
      <c r="E1239" s="24"/>
      <c r="F1239" s="24"/>
      <c r="G1239" s="24"/>
      <c r="H1239" s="343"/>
      <c r="I1239" s="24"/>
      <c r="J1239" s="24"/>
      <c r="K1239" s="24"/>
      <c r="L1239" s="24"/>
      <c r="M1239" s="24"/>
      <c r="N1239" s="226"/>
    </row>
    <row r="1240" spans="1:65">
      <c r="A1240" s="225"/>
      <c r="B1240" s="24"/>
      <c r="C1240" s="24"/>
      <c r="D1240" s="24"/>
      <c r="E1240" s="24"/>
      <c r="F1240" s="24"/>
      <c r="G1240" s="24"/>
      <c r="H1240" s="343"/>
      <c r="I1240" s="24"/>
      <c r="J1240" s="24"/>
      <c r="K1240" s="24"/>
      <c r="L1240" s="24"/>
      <c r="M1240" s="24"/>
      <c r="N1240" s="226"/>
    </row>
    <row r="1241" spans="1:65">
      <c r="A1241" s="225"/>
      <c r="B1241" s="24"/>
      <c r="C1241" s="24"/>
      <c r="D1241" s="24"/>
      <c r="E1241" s="24"/>
      <c r="F1241" s="24"/>
      <c r="G1241" s="24"/>
      <c r="H1241" s="343"/>
      <c r="I1241" s="24"/>
      <c r="J1241" s="24"/>
      <c r="K1241" s="24"/>
      <c r="L1241" s="24"/>
      <c r="M1241" s="24"/>
      <c r="N1241" s="226"/>
    </row>
    <row r="1242" spans="1:65">
      <c r="A1242" s="225"/>
      <c r="B1242" s="24"/>
      <c r="C1242" s="24"/>
      <c r="D1242" s="24"/>
      <c r="E1242" s="24"/>
      <c r="F1242" s="24"/>
      <c r="G1242" s="24"/>
      <c r="H1242" s="359" t="s">
        <v>764</v>
      </c>
      <c r="I1242" s="24"/>
      <c r="J1242" s="24"/>
      <c r="K1242" s="24"/>
      <c r="L1242" s="24"/>
      <c r="M1242" s="24"/>
      <c r="N1242" s="226"/>
    </row>
    <row r="1243" spans="1:65">
      <c r="A1243" s="225"/>
      <c r="B1243" s="24"/>
      <c r="C1243" s="24"/>
      <c r="D1243" s="24"/>
      <c r="E1243" s="24"/>
      <c r="F1243" s="24"/>
      <c r="G1243" s="24"/>
      <c r="H1243" s="343"/>
      <c r="I1243" s="24"/>
      <c r="J1243" s="24"/>
      <c r="K1243" s="24"/>
      <c r="L1243" s="24"/>
      <c r="M1243" s="24"/>
      <c r="N1243" s="226"/>
    </row>
    <row r="1244" spans="1:65" ht="13.95" customHeight="1">
      <c r="A1244" s="225"/>
      <c r="B1244" s="24"/>
      <c r="C1244" s="24"/>
      <c r="D1244" s="24"/>
      <c r="E1244" s="24"/>
      <c r="F1244" s="24"/>
      <c r="G1244" s="24"/>
      <c r="H1244" s="360">
        <v>1</v>
      </c>
      <c r="I1244" s="467" t="str">
        <f>IF(B$1233="",BM1244,BE1244)</f>
        <v>The more you generalize for relief with IMMIGRATION politics, the less responsive you are to specific needs affected by IMMIGRATION.</v>
      </c>
      <c r="J1244" s="467"/>
      <c r="K1244" s="467"/>
      <c r="L1244" s="467"/>
      <c r="M1244" s="467"/>
      <c r="N1244" s="226"/>
      <c r="BD1244" s="2">
        <v>1</v>
      </c>
      <c r="BE1244" s="37" t="str">
        <f>CONCATENATE(BG1244,BH1244,BI1244,BJ1244,".")</f>
        <v>The more you generalize for relief with IMMIGRATION politics, the less responsive you are to specific needs affected by IMMIGRATION.</v>
      </c>
      <c r="BF1244" s="47" t="s">
        <v>3</v>
      </c>
      <c r="BG1244" s="2" t="s">
        <v>738</v>
      </c>
      <c r="BH1244" s="2" t="str">
        <f>IF(OR($B$1233=0,$B$1233=""),"divisive",$B$1233)</f>
        <v>IMMIGRATION</v>
      </c>
      <c r="BI1244" s="2" t="s">
        <v>739</v>
      </c>
      <c r="BJ1244" s="2" t="str">
        <f>IF(OR($B$1233=0,$B$1233=""),"politics",$B$1233)</f>
        <v>IMMIGRATION</v>
      </c>
      <c r="BM1244" s="2" t="s">
        <v>727</v>
      </c>
    </row>
    <row r="1245" spans="1:65">
      <c r="A1245" s="225"/>
      <c r="B1245" s="24"/>
      <c r="C1245" s="24"/>
      <c r="D1245" s="24"/>
      <c r="E1245" s="24"/>
      <c r="F1245" s="24"/>
      <c r="G1245" s="24"/>
      <c r="H1245" s="343"/>
      <c r="I1245" s="467"/>
      <c r="J1245" s="467"/>
      <c r="K1245" s="467"/>
      <c r="L1245" s="467"/>
      <c r="M1245" s="467"/>
      <c r="N1245" s="226"/>
    </row>
    <row r="1246" spans="1:65">
      <c r="A1246" s="225"/>
      <c r="B1246" s="24"/>
      <c r="C1246" s="24"/>
      <c r="D1246" s="24"/>
      <c r="E1246" s="24"/>
      <c r="F1246" s="24"/>
      <c r="G1246" s="24"/>
      <c r="H1246" s="343"/>
      <c r="I1246" s="467"/>
      <c r="J1246" s="467"/>
      <c r="K1246" s="467"/>
      <c r="L1246" s="467"/>
      <c r="M1246" s="467"/>
      <c r="N1246" s="226"/>
    </row>
    <row r="1247" spans="1:65" ht="13.95" customHeight="1">
      <c r="A1247" s="225"/>
      <c r="B1247" s="24"/>
      <c r="C1247" s="24"/>
      <c r="D1247" s="24"/>
      <c r="E1247" s="24"/>
      <c r="F1247" s="24"/>
      <c r="G1247" s="24"/>
      <c r="H1247" s="343"/>
      <c r="I1247" s="467"/>
      <c r="J1247" s="467"/>
      <c r="K1247" s="467"/>
      <c r="L1247" s="467"/>
      <c r="M1247" s="467"/>
      <c r="N1247" s="226"/>
    </row>
    <row r="1248" spans="1:65" ht="13.95" customHeight="1">
      <c r="A1248" s="225"/>
      <c r="B1248" s="24"/>
      <c r="C1248" s="24"/>
      <c r="D1248" s="24"/>
      <c r="E1248" s="24"/>
      <c r="F1248" s="24"/>
      <c r="G1248" s="24"/>
      <c r="H1248" s="360">
        <v>2</v>
      </c>
      <c r="I1248" s="467" t="str">
        <f>IF(B$1233="",BM1248,BE1248)</f>
        <v>The less responsive to specific needs affected by IMMIGRATION, the fewer of your IMMIGRATION affected needs fully resolve.</v>
      </c>
      <c r="J1248" s="467"/>
      <c r="K1248" s="467"/>
      <c r="L1248" s="467"/>
      <c r="M1248" s="467"/>
      <c r="N1248" s="226"/>
      <c r="BD1248" s="2">
        <v>2</v>
      </c>
      <c r="BE1248" s="37" t="str">
        <f>CONCATENATE(BG1248,BH1248,BI1248,BJ1248,BK1248,".")</f>
        <v>The less responsive to specific needs affected by IMMIGRATION, the fewer of your IMMIGRATION affected needs fully resolve.</v>
      </c>
      <c r="BF1248" s="47" t="s">
        <v>3</v>
      </c>
      <c r="BG1248" s="2" t="s">
        <v>728</v>
      </c>
      <c r="BH1248" s="2" t="str">
        <f>BJ1244</f>
        <v>IMMIGRATION</v>
      </c>
      <c r="BI1248" s="2" t="s">
        <v>729</v>
      </c>
      <c r="BJ1248" s="2" t="str">
        <f>IF(OR($B$1233=0,$B$1233=""),"politically",$B$1233)</f>
        <v>IMMIGRATION</v>
      </c>
      <c r="BK1248" s="2" t="s">
        <v>730</v>
      </c>
      <c r="BM1248" s="2" t="s">
        <v>731</v>
      </c>
    </row>
    <row r="1249" spans="1:65">
      <c r="A1249" s="225"/>
      <c r="B1249" s="24"/>
      <c r="C1249" s="24"/>
      <c r="D1249" s="24"/>
      <c r="E1249" s="24"/>
      <c r="F1249" s="24"/>
      <c r="G1249" s="24"/>
      <c r="H1249" s="361"/>
      <c r="I1249" s="467"/>
      <c r="J1249" s="467"/>
      <c r="K1249" s="467"/>
      <c r="L1249" s="467"/>
      <c r="M1249" s="467"/>
      <c r="N1249" s="226"/>
    </row>
    <row r="1250" spans="1:65">
      <c r="A1250" s="225"/>
      <c r="B1250" s="24"/>
      <c r="C1250" s="24"/>
      <c r="D1250" s="24"/>
      <c r="E1250" s="24"/>
      <c r="F1250" s="24"/>
      <c r="G1250" s="24"/>
      <c r="H1250" s="360"/>
      <c r="I1250" s="467"/>
      <c r="J1250" s="467"/>
      <c r="K1250" s="467"/>
      <c r="L1250" s="467"/>
      <c r="M1250" s="467"/>
      <c r="N1250" s="226"/>
    </row>
    <row r="1251" spans="1:65" ht="13.95" customHeight="1">
      <c r="A1251" s="225"/>
      <c r="B1251" s="24"/>
      <c r="C1251" s="24"/>
      <c r="D1251" s="24"/>
      <c r="E1251" s="24"/>
      <c r="F1251" s="24"/>
      <c r="G1251" s="24"/>
      <c r="H1251" s="361"/>
      <c r="I1251" s="467"/>
      <c r="J1251" s="467"/>
      <c r="K1251" s="467"/>
      <c r="L1251" s="467"/>
      <c r="M1251" s="467"/>
      <c r="N1251" s="226"/>
    </row>
    <row r="1252" spans="1:65" ht="13.95" customHeight="1">
      <c r="A1252" s="225"/>
      <c r="B1252" s="24"/>
      <c r="C1252" s="24"/>
      <c r="D1252" s="24"/>
      <c r="E1252" s="24"/>
      <c r="F1252" s="24"/>
      <c r="G1252" s="24"/>
      <c r="H1252" s="360">
        <v>3</v>
      </c>
      <c r="I1252" s="467" t="str">
        <f>IF(B$1233="",BM1252,BE1252)</f>
        <v>The fewer of your IMMIGRATION affected needs fully resolve, the more pain around the IMMIGRATION issue you naturally suffer.</v>
      </c>
      <c r="J1252" s="467"/>
      <c r="K1252" s="467"/>
      <c r="L1252" s="467"/>
      <c r="M1252" s="467"/>
      <c r="N1252" s="226"/>
      <c r="BD1252" s="2">
        <v>3</v>
      </c>
      <c r="BE1252" s="37" t="str">
        <f>CONCATENATE(BG1252,BH1252,BI1252,BJ1252,BK1252,".")</f>
        <v>The fewer of your IMMIGRATION affected needs fully resolve, the more pain around the IMMIGRATION issue you naturally suffer.</v>
      </c>
      <c r="BF1252" s="47" t="s">
        <v>3</v>
      </c>
      <c r="BG1252" s="2" t="s">
        <v>732</v>
      </c>
      <c r="BH1252" s="2" t="str">
        <f>BJ1248</f>
        <v>IMMIGRATION</v>
      </c>
      <c r="BI1252" s="2" t="s">
        <v>743</v>
      </c>
      <c r="BJ1252" s="2" t="str">
        <f>IF(OR($B$1233=0,$B$1233=""),"politicized",$B$1233)</f>
        <v>IMMIGRATION</v>
      </c>
      <c r="BK1252" s="2" t="s">
        <v>733</v>
      </c>
      <c r="BM1252" s="2" t="s">
        <v>735</v>
      </c>
    </row>
    <row r="1253" spans="1:65">
      <c r="A1253" s="225"/>
      <c r="B1253" s="24"/>
      <c r="C1253" s="24"/>
      <c r="D1253" s="24"/>
      <c r="E1253" s="24"/>
      <c r="F1253" s="24"/>
      <c r="G1253" s="24"/>
      <c r="H1253" s="361"/>
      <c r="I1253" s="467"/>
      <c r="J1253" s="467"/>
      <c r="K1253" s="467"/>
      <c r="L1253" s="467"/>
      <c r="M1253" s="467"/>
      <c r="N1253" s="226"/>
    </row>
    <row r="1254" spans="1:65">
      <c r="A1254" s="225"/>
      <c r="B1254" s="24"/>
      <c r="C1254" s="24"/>
      <c r="D1254" s="24"/>
      <c r="E1254" s="24"/>
      <c r="F1254" s="24"/>
      <c r="G1254" s="24"/>
      <c r="H1254" s="360"/>
      <c r="I1254" s="467"/>
      <c r="J1254" s="467"/>
      <c r="K1254" s="467"/>
      <c r="L1254" s="467"/>
      <c r="M1254" s="467"/>
      <c r="N1254" s="226"/>
    </row>
    <row r="1255" spans="1:65" ht="13.95" customHeight="1">
      <c r="A1255" s="225"/>
      <c r="B1255" s="24"/>
      <c r="C1255" s="24"/>
      <c r="D1255" s="24"/>
      <c r="E1255" s="24"/>
      <c r="F1255" s="24"/>
      <c r="G1255" s="24"/>
      <c r="H1255" s="361"/>
      <c r="I1255" s="467"/>
      <c r="J1255" s="467"/>
      <c r="K1255" s="467"/>
      <c r="L1255" s="467"/>
      <c r="M1255" s="467"/>
      <c r="N1255" s="226"/>
    </row>
    <row r="1256" spans="1:65" ht="13.95" customHeight="1">
      <c r="A1256" s="225"/>
      <c r="B1256" s="24"/>
      <c r="C1256" s="24"/>
      <c r="D1256" s="24"/>
      <c r="E1256" s="24"/>
      <c r="F1256" s="24"/>
      <c r="G1256" s="24"/>
      <c r="H1256" s="360">
        <v>4</v>
      </c>
      <c r="I1256" s="467" t="str">
        <f>IF(B$1233="",BM1256,BE1256)</f>
        <v>The more pain from unmet IMMIGRATION needs, the more you generalize for relief with specifics-avoidant IMMIGRATION politics.</v>
      </c>
      <c r="J1256" s="467"/>
      <c r="K1256" s="467"/>
      <c r="L1256" s="467"/>
      <c r="M1256" s="467"/>
      <c r="N1256" s="226"/>
      <c r="BD1256" s="2">
        <v>4</v>
      </c>
      <c r="BE1256" s="37" t="str">
        <f>CONCATENATE(BG1256,BH1256,BI1256,BJ1256,BK1256,".")</f>
        <v>The more pain from unmet IMMIGRATION needs, the more you generalize for relief with specifics-avoidant IMMIGRATION politics.</v>
      </c>
      <c r="BF1256" s="47" t="s">
        <v>3</v>
      </c>
      <c r="BG1256" s="2" t="s">
        <v>741</v>
      </c>
      <c r="BH1256" s="2" t="str">
        <f>BJ1252</f>
        <v>IMMIGRATION</v>
      </c>
      <c r="BI1256" s="2" t="s">
        <v>742</v>
      </c>
      <c r="BJ1256" s="2" t="str">
        <f>BH1244</f>
        <v>IMMIGRATION</v>
      </c>
      <c r="BK1256" s="2" t="s">
        <v>740</v>
      </c>
      <c r="BM1256" s="2" t="s">
        <v>736</v>
      </c>
    </row>
    <row r="1257" spans="1:65">
      <c r="A1257" s="225"/>
      <c r="B1257" s="24"/>
      <c r="C1257" s="24"/>
      <c r="D1257" s="24"/>
      <c r="E1257" s="24"/>
      <c r="F1257" s="24"/>
      <c r="G1257" s="24"/>
      <c r="H1257" s="361"/>
      <c r="I1257" s="467"/>
      <c r="J1257" s="467"/>
      <c r="K1257" s="467"/>
      <c r="L1257" s="467"/>
      <c r="M1257" s="467"/>
      <c r="N1257" s="226"/>
    </row>
    <row r="1258" spans="1:65">
      <c r="A1258" s="225"/>
      <c r="B1258" s="24"/>
      <c r="C1258" s="24"/>
      <c r="D1258" s="24"/>
      <c r="E1258" s="24"/>
      <c r="F1258" s="24"/>
      <c r="G1258" s="24"/>
      <c r="H1258" s="360"/>
      <c r="I1258" s="467"/>
      <c r="J1258" s="467"/>
      <c r="K1258" s="467"/>
      <c r="L1258" s="467"/>
      <c r="M1258" s="467"/>
      <c r="N1258" s="226"/>
    </row>
    <row r="1259" spans="1:65" ht="13.95" customHeight="1">
      <c r="A1259" s="225"/>
      <c r="B1259" s="24"/>
      <c r="C1259" s="24"/>
      <c r="D1259" s="24"/>
      <c r="E1259" s="24"/>
      <c r="F1259" s="24"/>
      <c r="G1259" s="24"/>
      <c r="H1259" s="361"/>
      <c r="I1259" s="467"/>
      <c r="J1259" s="467"/>
      <c r="K1259" s="467"/>
      <c r="L1259" s="467"/>
      <c r="M1259" s="467"/>
      <c r="N1259" s="226"/>
    </row>
    <row r="1260" spans="1:65">
      <c r="A1260" s="225"/>
      <c r="B1260" s="24"/>
      <c r="C1260" s="24"/>
      <c r="D1260" s="24"/>
      <c r="E1260" s="24"/>
      <c r="F1260" s="24"/>
      <c r="G1260" s="24"/>
      <c r="H1260" s="360">
        <v>5</v>
      </c>
      <c r="I1260" s="467" t="str">
        <f>IF(B$1233="",BM1260,BE1260)</f>
        <v>The more you generalize how we all should respond to the issue of IMMIGRATION….</v>
      </c>
      <c r="J1260" s="467"/>
      <c r="K1260" s="467"/>
      <c r="L1260" s="467"/>
      <c r="M1260" s="467"/>
      <c r="N1260" s="226"/>
      <c r="BD1260" s="2">
        <v>5</v>
      </c>
      <c r="BE1260" s="37" t="str">
        <f>CONCATENATE(BG1260,BH1260,BI1260,BJ1260,".")</f>
        <v>The more you generalize how we all should respond to the issue of IMMIGRATION….</v>
      </c>
      <c r="BF1260" s="47" t="s">
        <v>3</v>
      </c>
      <c r="BG1260" s="2" t="s">
        <v>726</v>
      </c>
      <c r="BH1260" s="2" t="str">
        <f>BH1248</f>
        <v>IMMIGRATION</v>
      </c>
      <c r="BI1260" s="2" t="s">
        <v>734</v>
      </c>
      <c r="BM1260" s="2" t="s">
        <v>737</v>
      </c>
    </row>
    <row r="1261" spans="1:65">
      <c r="A1261" s="225"/>
      <c r="B1261" s="24"/>
      <c r="C1261" s="24"/>
      <c r="D1261" s="24"/>
      <c r="E1261" s="24"/>
      <c r="F1261" s="24"/>
      <c r="G1261" s="24"/>
      <c r="H1261" s="361"/>
      <c r="I1261" s="467"/>
      <c r="J1261" s="467"/>
      <c r="K1261" s="467"/>
      <c r="L1261" s="467"/>
      <c r="M1261" s="467"/>
      <c r="N1261" s="226"/>
    </row>
    <row r="1262" spans="1:65">
      <c r="A1262" s="225"/>
      <c r="B1262" s="24"/>
      <c r="C1262" s="24"/>
      <c r="D1262" s="24"/>
      <c r="E1262" s="24"/>
      <c r="F1262" s="24"/>
      <c r="G1262" s="24"/>
      <c r="H1262" s="360"/>
      <c r="I1262" s="467"/>
      <c r="J1262" s="467"/>
      <c r="K1262" s="467"/>
      <c r="L1262" s="467"/>
      <c r="M1262" s="467"/>
      <c r="N1262" s="226"/>
    </row>
    <row r="1263" spans="1:65" ht="13.95" customHeight="1">
      <c r="A1263" s="225"/>
      <c r="B1263" s="24"/>
      <c r="C1263" s="24"/>
      <c r="D1263" s="24"/>
      <c r="E1263" s="24"/>
      <c r="F1263" s="24"/>
      <c r="G1263" s="24"/>
      <c r="H1263" s="359" t="s">
        <v>763</v>
      </c>
      <c r="I1263" s="231"/>
      <c r="J1263" s="231"/>
      <c r="K1263" s="231"/>
      <c r="L1263" s="231"/>
      <c r="M1263" s="231"/>
      <c r="N1263" s="226"/>
    </row>
    <row r="1264" spans="1:65">
      <c r="A1264" s="225"/>
      <c r="B1264" s="24"/>
      <c r="C1264" s="24"/>
      <c r="D1264" s="24"/>
      <c r="E1264" s="24"/>
      <c r="F1264" s="24"/>
      <c r="G1264" s="24"/>
      <c r="H1264" s="343"/>
      <c r="I1264" s="24"/>
      <c r="J1264" s="24"/>
      <c r="K1264" s="24"/>
      <c r="L1264" s="24"/>
      <c r="M1264" s="24"/>
      <c r="N1264" s="226"/>
    </row>
    <row r="1265" spans="1:65">
      <c r="A1265" s="225"/>
      <c r="B1265" s="24"/>
      <c r="C1265" s="24"/>
      <c r="D1265" s="24"/>
      <c r="E1265" s="24"/>
      <c r="F1265" s="24"/>
      <c r="G1265" s="24"/>
      <c r="H1265" s="360">
        <v>1</v>
      </c>
      <c r="I1265" s="467" t="str">
        <f>IF(B$1233="",BM1265,BE1265)</f>
        <v>The less you generalize for relief with IMMIGRATION politics, the more responsive you are to specific needs affected by IMMIGRATION.</v>
      </c>
      <c r="J1265" s="467"/>
      <c r="K1265" s="467"/>
      <c r="L1265" s="467"/>
      <c r="M1265" s="467"/>
      <c r="N1265" s="226"/>
      <c r="BD1265" s="2">
        <v>1</v>
      </c>
      <c r="BE1265" s="37" t="str">
        <f t="shared" ref="BE1265" si="39">CONCATENATE(BG1265,BH1265,BI1265,BJ1265,".")</f>
        <v>The less you generalize for relief with IMMIGRATION politics, the more responsive you are to specific needs affected by IMMIGRATION.</v>
      </c>
      <c r="BF1265" s="47" t="s">
        <v>3</v>
      </c>
      <c r="BG1265" s="2" t="s">
        <v>753</v>
      </c>
      <c r="BH1265" s="2" t="str">
        <f>BH1244</f>
        <v>IMMIGRATION</v>
      </c>
      <c r="BI1265" s="2" t="s">
        <v>754</v>
      </c>
      <c r="BJ1265" s="2" t="str">
        <f>BJ1244</f>
        <v>IMMIGRATION</v>
      </c>
      <c r="BM1265" s="2" t="s">
        <v>800</v>
      </c>
    </row>
    <row r="1266" spans="1:65">
      <c r="A1266" s="225"/>
      <c r="B1266" s="24"/>
      <c r="C1266" s="24"/>
      <c r="D1266" s="24"/>
      <c r="E1266" s="24"/>
      <c r="F1266" s="24"/>
      <c r="G1266" s="24"/>
      <c r="H1266" s="343"/>
      <c r="I1266" s="467"/>
      <c r="J1266" s="467"/>
      <c r="K1266" s="467"/>
      <c r="L1266" s="467"/>
      <c r="M1266" s="467"/>
      <c r="N1266" s="226"/>
    </row>
    <row r="1267" spans="1:65">
      <c r="A1267" s="225"/>
      <c r="B1267" s="24"/>
      <c r="C1267" s="24"/>
      <c r="D1267" s="24"/>
      <c r="E1267" s="24"/>
      <c r="F1267" s="24"/>
      <c r="G1267" s="24"/>
      <c r="H1267" s="343"/>
      <c r="I1267" s="467"/>
      <c r="J1267" s="467"/>
      <c r="K1267" s="467"/>
      <c r="L1267" s="467"/>
      <c r="M1267" s="467"/>
      <c r="N1267" s="226"/>
    </row>
    <row r="1268" spans="1:65">
      <c r="A1268" s="225"/>
      <c r="B1268" s="24"/>
      <c r="C1268" s="24"/>
      <c r="D1268" s="24"/>
      <c r="E1268" s="24"/>
      <c r="F1268" s="24"/>
      <c r="G1268" s="24"/>
      <c r="H1268" s="343"/>
      <c r="I1268" s="467"/>
      <c r="J1268" s="467"/>
      <c r="K1268" s="467"/>
      <c r="L1268" s="467"/>
      <c r="M1268" s="467"/>
      <c r="N1268" s="226"/>
    </row>
    <row r="1269" spans="1:65">
      <c r="A1269" s="225"/>
      <c r="B1269" s="24"/>
      <c r="C1269" s="24"/>
      <c r="D1269" s="24"/>
      <c r="E1269" s="24"/>
      <c r="F1269" s="24"/>
      <c r="G1269" s="24"/>
      <c r="H1269" s="360">
        <v>2</v>
      </c>
      <c r="I1269" s="467" t="str">
        <f>IF(B$1233="",BM1269,BE1269)</f>
        <v>The more responsive to specific needs affected by IMMIGRATION, the more of your IMMIGRATION affected needs fully resolve.</v>
      </c>
      <c r="J1269" s="467"/>
      <c r="K1269" s="467"/>
      <c r="L1269" s="467"/>
      <c r="M1269" s="467"/>
      <c r="N1269" s="226"/>
      <c r="BD1269" s="2">
        <v>2</v>
      </c>
      <c r="BE1269" s="37" t="str">
        <f>CONCATENATE(BG1269,BH1269,BI1269,BJ1269,BK1269,".")</f>
        <v>The more responsive to specific needs affected by IMMIGRATION, the more of your IMMIGRATION affected needs fully resolve.</v>
      </c>
      <c r="BF1269" s="47" t="s">
        <v>3</v>
      </c>
      <c r="BG1269" s="2" t="s">
        <v>755</v>
      </c>
      <c r="BH1269" s="2" t="str">
        <f t="shared" ref="BH1269" si="40">BH1248</f>
        <v>IMMIGRATION</v>
      </c>
      <c r="BI1269" s="2" t="s">
        <v>756</v>
      </c>
      <c r="BJ1269" s="2" t="str">
        <f t="shared" ref="BJ1269" si="41">BJ1248</f>
        <v>IMMIGRATION</v>
      </c>
      <c r="BK1269" s="2" t="s">
        <v>730</v>
      </c>
      <c r="BM1269" s="2" t="s">
        <v>801</v>
      </c>
    </row>
    <row r="1270" spans="1:65">
      <c r="A1270" s="225"/>
      <c r="B1270" s="24"/>
      <c r="C1270" s="24"/>
      <c r="D1270" s="24"/>
      <c r="E1270" s="24"/>
      <c r="F1270" s="24"/>
      <c r="G1270" s="24"/>
      <c r="H1270" s="361"/>
      <c r="I1270" s="467"/>
      <c r="J1270" s="467"/>
      <c r="K1270" s="467"/>
      <c r="L1270" s="467"/>
      <c r="M1270" s="467"/>
      <c r="N1270" s="226"/>
    </row>
    <row r="1271" spans="1:65">
      <c r="A1271" s="225"/>
      <c r="B1271" s="24"/>
      <c r="C1271" s="24"/>
      <c r="D1271" s="24"/>
      <c r="E1271" s="24"/>
      <c r="F1271" s="24"/>
      <c r="G1271" s="24"/>
      <c r="H1271" s="360"/>
      <c r="I1271" s="467"/>
      <c r="J1271" s="467"/>
      <c r="K1271" s="467"/>
      <c r="L1271" s="467"/>
      <c r="M1271" s="467"/>
      <c r="N1271" s="226"/>
    </row>
    <row r="1272" spans="1:65">
      <c r="A1272" s="225"/>
      <c r="B1272" s="24"/>
      <c r="C1272" s="24"/>
      <c r="D1272" s="24"/>
      <c r="E1272" s="24"/>
      <c r="F1272" s="24"/>
      <c r="G1272" s="24"/>
      <c r="H1272" s="361"/>
      <c r="I1272" s="467"/>
      <c r="J1272" s="467"/>
      <c r="K1272" s="467"/>
      <c r="L1272" s="467"/>
      <c r="M1272" s="467"/>
      <c r="N1272" s="226"/>
    </row>
    <row r="1273" spans="1:65">
      <c r="A1273" s="225"/>
      <c r="B1273" s="24"/>
      <c r="C1273" s="24"/>
      <c r="D1273" s="24"/>
      <c r="E1273" s="24"/>
      <c r="F1273" s="24"/>
      <c r="G1273" s="24"/>
      <c r="H1273" s="360">
        <v>3</v>
      </c>
      <c r="I1273" s="467" t="str">
        <f>IF(B$1233="",BM1273,BE1273)</f>
        <v>The more of your IMMIGRATION affected needs fully resolve, the less pain around the IMMIGRATION issue you naturally suffer.</v>
      </c>
      <c r="J1273" s="467"/>
      <c r="K1273" s="467"/>
      <c r="L1273" s="467"/>
      <c r="M1273" s="467"/>
      <c r="N1273" s="226"/>
      <c r="BD1273" s="2">
        <v>3</v>
      </c>
      <c r="BE1273" s="37" t="str">
        <f>CONCATENATE(BG1273,BH1273,BI1273,BJ1273,BK1273,".")</f>
        <v>The more of your IMMIGRATION affected needs fully resolve, the less pain around the IMMIGRATION issue you naturally suffer.</v>
      </c>
      <c r="BF1273" s="47" t="s">
        <v>3</v>
      </c>
      <c r="BG1273" s="2" t="s">
        <v>757</v>
      </c>
      <c r="BH1273" s="2" t="str">
        <f t="shared" ref="BH1273" si="42">BH1252</f>
        <v>IMMIGRATION</v>
      </c>
      <c r="BI1273" s="2" t="s">
        <v>758</v>
      </c>
      <c r="BJ1273" s="2" t="str">
        <f>BJ1252</f>
        <v>IMMIGRATION</v>
      </c>
      <c r="BK1273" s="2" t="s">
        <v>733</v>
      </c>
      <c r="BM1273" s="2" t="s">
        <v>802</v>
      </c>
    </row>
    <row r="1274" spans="1:65">
      <c r="A1274" s="225"/>
      <c r="B1274" s="24"/>
      <c r="C1274" s="24"/>
      <c r="D1274" s="24"/>
      <c r="E1274" s="24"/>
      <c r="F1274" s="24"/>
      <c r="G1274" s="24"/>
      <c r="H1274" s="361"/>
      <c r="I1274" s="467"/>
      <c r="J1274" s="467"/>
      <c r="K1274" s="467"/>
      <c r="L1274" s="467"/>
      <c r="M1274" s="467"/>
      <c r="N1274" s="226"/>
    </row>
    <row r="1275" spans="1:65">
      <c r="A1275" s="225"/>
      <c r="B1275" s="24"/>
      <c r="C1275" s="24"/>
      <c r="D1275" s="24"/>
      <c r="E1275" s="24"/>
      <c r="F1275" s="24"/>
      <c r="G1275" s="24"/>
      <c r="H1275" s="360"/>
      <c r="I1275" s="467"/>
      <c r="J1275" s="467"/>
      <c r="K1275" s="467"/>
      <c r="L1275" s="467"/>
      <c r="M1275" s="467"/>
      <c r="N1275" s="226"/>
    </row>
    <row r="1276" spans="1:65">
      <c r="A1276" s="225"/>
      <c r="B1276" s="24"/>
      <c r="C1276" s="24"/>
      <c r="D1276" s="24"/>
      <c r="E1276" s="24"/>
      <c r="F1276" s="24"/>
      <c r="G1276" s="24"/>
      <c r="H1276" s="361"/>
      <c r="I1276" s="467"/>
      <c r="J1276" s="467"/>
      <c r="K1276" s="467"/>
      <c r="L1276" s="467"/>
      <c r="M1276" s="467"/>
      <c r="N1276" s="226"/>
    </row>
    <row r="1277" spans="1:65">
      <c r="A1277" s="225"/>
      <c r="B1277" s="24"/>
      <c r="C1277" s="24"/>
      <c r="D1277" s="24"/>
      <c r="E1277" s="24"/>
      <c r="F1277" s="24"/>
      <c r="G1277" s="24"/>
      <c r="H1277" s="360">
        <v>4</v>
      </c>
      <c r="I1277" s="467" t="str">
        <f>IF(B$1233="",BM1277,BE1277)</f>
        <v>The less pain from unmet IMMIGRATION needs, the less you generalize for relief by using IMMIGRATION politics as a stepping stone to address overlooked specifics.</v>
      </c>
      <c r="J1277" s="467"/>
      <c r="K1277" s="467"/>
      <c r="L1277" s="467"/>
      <c r="M1277" s="467"/>
      <c r="N1277" s="226"/>
      <c r="BD1277" s="2">
        <v>4</v>
      </c>
      <c r="BE1277" s="37" t="str">
        <f>CONCATENATE(BG1277,BH1277,BI1277,BJ1277,BK1277,)</f>
        <v>The less pain from unmet IMMIGRATION needs, the less you generalize for relief by using IMMIGRATION politics as a stepping stone to address overlooked specifics.</v>
      </c>
      <c r="BF1277" s="47" t="s">
        <v>3</v>
      </c>
      <c r="BG1277" s="2" t="s">
        <v>759</v>
      </c>
      <c r="BH1277" s="2" t="str">
        <f t="shared" ref="BH1277" si="43">BH1256</f>
        <v>IMMIGRATION</v>
      </c>
      <c r="BI1277" s="2" t="s">
        <v>760</v>
      </c>
      <c r="BJ1277" s="2" t="str">
        <f t="shared" ref="BJ1277" si="44">BJ1256</f>
        <v>IMMIGRATION</v>
      </c>
      <c r="BK1277" s="2" t="s">
        <v>761</v>
      </c>
      <c r="BM1277" s="2" t="s">
        <v>803</v>
      </c>
    </row>
    <row r="1278" spans="1:65">
      <c r="A1278" s="225"/>
      <c r="B1278" s="24"/>
      <c r="C1278" s="24"/>
      <c r="D1278" s="24"/>
      <c r="E1278" s="24"/>
      <c r="F1278" s="24"/>
      <c r="G1278" s="24"/>
      <c r="H1278" s="361"/>
      <c r="I1278" s="467"/>
      <c r="J1278" s="467"/>
      <c r="K1278" s="467"/>
      <c r="L1278" s="467"/>
      <c r="M1278" s="467"/>
      <c r="N1278" s="226"/>
    </row>
    <row r="1279" spans="1:65">
      <c r="A1279" s="225"/>
      <c r="B1279" s="24"/>
      <c r="C1279" s="24"/>
      <c r="D1279" s="24"/>
      <c r="E1279" s="24"/>
      <c r="F1279" s="24"/>
      <c r="G1279" s="24"/>
      <c r="H1279" s="360"/>
      <c r="I1279" s="467"/>
      <c r="J1279" s="467"/>
      <c r="K1279" s="467"/>
      <c r="L1279" s="467"/>
      <c r="M1279" s="467"/>
      <c r="N1279" s="226"/>
    </row>
    <row r="1280" spans="1:65">
      <c r="A1280" s="225"/>
      <c r="B1280" s="24"/>
      <c r="C1280" s="24"/>
      <c r="D1280" s="24"/>
      <c r="E1280" s="24"/>
      <c r="F1280" s="24"/>
      <c r="G1280" s="24"/>
      <c r="H1280" s="361"/>
      <c r="I1280" s="467"/>
      <c r="J1280" s="467"/>
      <c r="K1280" s="467"/>
      <c r="L1280" s="467"/>
      <c r="M1280" s="467"/>
      <c r="N1280" s="226"/>
    </row>
    <row r="1281" spans="1:65" ht="13.95" customHeight="1">
      <c r="A1281" s="225"/>
      <c r="B1281" s="24"/>
      <c r="C1281" s="24"/>
      <c r="D1281" s="24"/>
      <c r="E1281" s="24"/>
      <c r="F1281" s="24"/>
      <c r="G1281" s="24"/>
      <c r="H1281" s="343"/>
      <c r="I1281" s="24"/>
      <c r="J1281" s="235"/>
      <c r="K1281" s="235"/>
      <c r="L1281" s="235"/>
      <c r="M1281" s="235"/>
      <c r="N1281" s="226"/>
      <c r="BD1281" s="2">
        <v>5</v>
      </c>
      <c r="BE1281" s="37" t="str">
        <f t="shared" ref="BE1281" si="45">CONCATENATE(BG1281,BH1281,BI1281,BJ1281,".")</f>
        <v>The less you generalize how we all should respond to the issue of IMMIGRATION….</v>
      </c>
      <c r="BF1281" s="47" t="s">
        <v>3</v>
      </c>
      <c r="BG1281" s="2" t="s">
        <v>762</v>
      </c>
      <c r="BH1281" s="2" t="str">
        <f t="shared" ref="BH1281" si="46">BH1260</f>
        <v>IMMIGRATION</v>
      </c>
      <c r="BI1281" s="2" t="s">
        <v>734</v>
      </c>
      <c r="BM1281" s="2" t="s">
        <v>804</v>
      </c>
    </row>
    <row r="1282" spans="1:65">
      <c r="A1282" s="225"/>
      <c r="B1282" s="24"/>
      <c r="C1282" s="24"/>
      <c r="D1282" s="24"/>
      <c r="E1282" s="24"/>
      <c r="F1282" s="24"/>
      <c r="G1282" s="24"/>
      <c r="H1282" s="360">
        <v>5</v>
      </c>
      <c r="I1282" s="467" t="str">
        <f>IF(B$1233="",BM1281,BE1281)</f>
        <v>The less you generalize how we all should respond to the issue of IMMIGRATION….</v>
      </c>
      <c r="J1282" s="467"/>
      <c r="K1282" s="467"/>
      <c r="L1282" s="467"/>
      <c r="M1282" s="467"/>
      <c r="N1282" s="226"/>
    </row>
    <row r="1283" spans="1:65">
      <c r="A1283" s="225"/>
      <c r="B1283" s="24"/>
      <c r="C1283" s="24"/>
      <c r="D1283" s="24"/>
      <c r="E1283" s="24"/>
      <c r="F1283" s="24"/>
      <c r="G1283" s="24"/>
      <c r="H1283" s="343"/>
      <c r="I1283" s="467"/>
      <c r="J1283" s="467"/>
      <c r="K1283" s="467"/>
      <c r="L1283" s="467"/>
      <c r="M1283" s="467"/>
      <c r="N1283" s="226"/>
    </row>
    <row r="1284" spans="1:65">
      <c r="A1284" s="227"/>
      <c r="B1284" s="232"/>
      <c r="C1284" s="232"/>
      <c r="D1284" s="232"/>
      <c r="E1284" s="232"/>
      <c r="F1284" s="232"/>
      <c r="G1284" s="232"/>
      <c r="H1284" s="345"/>
      <c r="I1284" s="232"/>
      <c r="J1284" s="232"/>
      <c r="K1284" s="232"/>
      <c r="L1284" s="232"/>
      <c r="M1284" s="232"/>
      <c r="N1284" s="229"/>
    </row>
    <row r="1285" spans="1:65" ht="30" customHeight="1">
      <c r="A1285" s="221" t="s">
        <v>1148</v>
      </c>
      <c r="B1285" s="379" t="s">
        <v>1213</v>
      </c>
      <c r="C1285" s="379"/>
      <c r="D1285" s="379"/>
      <c r="E1285" s="379"/>
      <c r="F1285" s="379"/>
      <c r="G1285" s="379"/>
      <c r="H1285" s="379"/>
      <c r="I1285" s="379"/>
      <c r="J1285" s="379"/>
      <c r="K1285" s="379"/>
      <c r="L1285" s="379"/>
      <c r="M1285" s="182"/>
      <c r="N1285" s="233" t="s">
        <v>1149</v>
      </c>
    </row>
    <row r="1286" spans="1:65">
      <c r="A1286" s="225"/>
      <c r="B1286" s="384" t="s">
        <v>1240</v>
      </c>
      <c r="C1286" s="384"/>
      <c r="D1286" s="384"/>
      <c r="E1286" s="384"/>
      <c r="F1286" s="384"/>
      <c r="G1286" s="384"/>
      <c r="H1286" s="384"/>
      <c r="I1286" s="384"/>
      <c r="J1286" s="384"/>
      <c r="K1286" s="384"/>
      <c r="L1286" s="384"/>
      <c r="M1286" s="384"/>
      <c r="N1286" s="226"/>
    </row>
    <row r="1287" spans="1:65" ht="13.95" customHeight="1">
      <c r="A1287" s="225"/>
      <c r="B1287" s="384"/>
      <c r="C1287" s="384"/>
      <c r="D1287" s="384"/>
      <c r="E1287" s="384"/>
      <c r="F1287" s="384"/>
      <c r="G1287" s="384"/>
      <c r="H1287" s="384"/>
      <c r="I1287" s="384"/>
      <c r="J1287" s="384"/>
      <c r="K1287" s="384"/>
      <c r="L1287" s="384"/>
      <c r="M1287" s="384"/>
      <c r="N1287" s="226"/>
    </row>
    <row r="1288" spans="1:65" ht="14.4" customHeight="1">
      <c r="A1288" s="225"/>
      <c r="B1288" s="384"/>
      <c r="C1288" s="384"/>
      <c r="D1288" s="384"/>
      <c r="E1288" s="384"/>
      <c r="F1288" s="384"/>
      <c r="G1288" s="384"/>
      <c r="H1288" s="384"/>
      <c r="I1288" s="384"/>
      <c r="J1288" s="384"/>
      <c r="K1288" s="384"/>
      <c r="L1288" s="384"/>
      <c r="M1288" s="384"/>
      <c r="N1288" s="226"/>
    </row>
    <row r="1289" spans="1:65" ht="13.95" customHeight="1">
      <c r="A1289" s="225"/>
      <c r="B1289" s="382" t="s">
        <v>1241</v>
      </c>
      <c r="C1289" s="382"/>
      <c r="D1289" s="382"/>
      <c r="E1289" s="382"/>
      <c r="F1289" s="382"/>
      <c r="G1289" s="382"/>
      <c r="H1289" s="382"/>
      <c r="I1289" s="382"/>
      <c r="J1289" s="382"/>
      <c r="K1289" s="382"/>
      <c r="L1289" s="382"/>
      <c r="M1289" s="382"/>
      <c r="N1289" s="226"/>
    </row>
    <row r="1290" spans="1:65">
      <c r="A1290" s="225"/>
      <c r="B1290" s="382"/>
      <c r="C1290" s="382"/>
      <c r="D1290" s="382"/>
      <c r="E1290" s="382"/>
      <c r="F1290" s="382"/>
      <c r="G1290" s="382"/>
      <c r="H1290" s="382"/>
      <c r="I1290" s="382"/>
      <c r="J1290" s="382"/>
      <c r="K1290" s="382"/>
      <c r="L1290" s="382"/>
      <c r="M1290" s="382"/>
      <c r="N1290" s="226"/>
    </row>
    <row r="1291" spans="1:65">
      <c r="A1291" s="225"/>
      <c r="B1291" s="382"/>
      <c r="C1291" s="382"/>
      <c r="D1291" s="382"/>
      <c r="E1291" s="382"/>
      <c r="F1291" s="382"/>
      <c r="G1291" s="382"/>
      <c r="H1291" s="382"/>
      <c r="I1291" s="382"/>
      <c r="J1291" s="382"/>
      <c r="K1291" s="382"/>
      <c r="L1291" s="382"/>
      <c r="M1291" s="382"/>
      <c r="N1291" s="226"/>
    </row>
    <row r="1292" spans="1:65" ht="15.6" customHeight="1">
      <c r="A1292" s="225"/>
      <c r="B1292" s="382"/>
      <c r="C1292" s="382"/>
      <c r="D1292" s="382"/>
      <c r="E1292" s="382"/>
      <c r="F1292" s="382"/>
      <c r="G1292" s="382"/>
      <c r="H1292" s="382"/>
      <c r="I1292" s="382"/>
      <c r="J1292" s="382"/>
      <c r="K1292" s="382"/>
      <c r="L1292" s="382"/>
      <c r="M1292" s="382"/>
      <c r="N1292" s="226"/>
    </row>
    <row r="1293" spans="1:65" ht="16.2">
      <c r="A1293" s="314"/>
      <c r="B1293" s="313"/>
      <c r="C1293" s="133"/>
      <c r="D1293" s="133"/>
      <c r="E1293" s="133"/>
      <c r="F1293" s="133"/>
      <c r="G1293" s="133"/>
      <c r="H1293" s="362"/>
      <c r="I1293" s="134"/>
      <c r="J1293" s="134"/>
      <c r="K1293" s="134"/>
      <c r="L1293" s="134"/>
      <c r="M1293" s="134"/>
      <c r="N1293" s="234"/>
      <c r="BE1293" s="49" t="str">
        <f t="shared" ref="BE1293:BL1293" si="47">BE1163</f>
        <v>IMM</v>
      </c>
      <c r="BF1293" s="49" t="str">
        <f t="shared" si="47"/>
        <v>CLI</v>
      </c>
      <c r="BG1293" s="49" t="str">
        <f t="shared" si="47"/>
        <v>GUN</v>
      </c>
      <c r="BH1293" s="49" t="str">
        <f t="shared" si="47"/>
        <v>ABO</v>
      </c>
      <c r="BI1293" s="49" t="str">
        <f t="shared" si="47"/>
        <v>HEA</v>
      </c>
      <c r="BJ1293" s="49" t="str">
        <f t="shared" si="47"/>
        <v>CRI</v>
      </c>
      <c r="BK1293" s="49" t="str">
        <f t="shared" si="47"/>
        <v>ECO</v>
      </c>
      <c r="BL1293" s="49" t="str">
        <f t="shared" si="47"/>
        <v>RAC</v>
      </c>
      <c r="BM1293" s="47" t="s">
        <v>3</v>
      </c>
    </row>
    <row r="1294" spans="1:65" ht="15.6" customHeight="1">
      <c r="A1294" s="314"/>
      <c r="B1294" s="498" t="str">
        <f>BB1294</f>
        <v>The more you affirm my need to include worthy migrants, the easier to respect your need to stay safe from violent migrants.</v>
      </c>
      <c r="C1294" s="498"/>
      <c r="D1294" s="498"/>
      <c r="E1294" s="498"/>
      <c r="F1294" s="498"/>
      <c r="G1294" s="133"/>
      <c r="H1294" s="363"/>
      <c r="I1294" s="499" t="str">
        <f>BB1296</f>
        <v>The more you affirm my need to stay safe from lawless migrants, the easier to respect your need to include legitimate migrants.</v>
      </c>
      <c r="J1294" s="499"/>
      <c r="K1294" s="499"/>
      <c r="L1294" s="499"/>
      <c r="M1294" s="499"/>
      <c r="N1294" s="234"/>
      <c r="BB1294" s="2" t="str">
        <f t="shared" ref="BB1294:BB1297" si="48">IF($C$1047=BB$1047,BE1294,IF($C$1047=BB$1048,BF1294,IF($C$1047=BB$1049,BG1294,IF($C$1047=BB$1050,BH1294,IF($C$1047=BB$1051,BI1294,IF($C$1047=BB$1052,BJ1294,IF($C$1047=BB$1053,BK1294,IF($C$1047=BB$1054,BL1294,""))))))))</f>
        <v>The more you affirm my need to include worthy migrants, the easier to respect your need to stay safe from violent migrants.</v>
      </c>
      <c r="BD1294" s="131" t="s">
        <v>602</v>
      </c>
      <c r="BE1294" s="2" t="s">
        <v>606</v>
      </c>
      <c r="BF1294" s="2" t="s">
        <v>598</v>
      </c>
      <c r="BG1294" s="2" t="s">
        <v>610</v>
      </c>
      <c r="BH1294" s="2" t="s">
        <v>614</v>
      </c>
      <c r="BI1294" s="2" t="s">
        <v>632</v>
      </c>
      <c r="BJ1294" s="2" t="s">
        <v>620</v>
      </c>
      <c r="BK1294" s="2" t="s">
        <v>624</v>
      </c>
      <c r="BL1294" s="2" t="s">
        <v>628</v>
      </c>
      <c r="BM1294" s="47" t="s">
        <v>3</v>
      </c>
    </row>
    <row r="1295" spans="1:65" ht="15" customHeight="1">
      <c r="A1295" s="314"/>
      <c r="B1295" s="498"/>
      <c r="C1295" s="498"/>
      <c r="D1295" s="498"/>
      <c r="E1295" s="498"/>
      <c r="F1295" s="498"/>
      <c r="G1295" s="133"/>
      <c r="H1295" s="363"/>
      <c r="I1295" s="499"/>
      <c r="J1295" s="499"/>
      <c r="K1295" s="499"/>
      <c r="L1295" s="499"/>
      <c r="M1295" s="499"/>
      <c r="N1295" s="234"/>
      <c r="BB1295" s="2" t="str">
        <f t="shared" si="48"/>
        <v>But the more you insist we all blend in to some melting pot, the less I can serve your need for local or national cohesion.</v>
      </c>
      <c r="BD1295" s="131" t="s">
        <v>603</v>
      </c>
      <c r="BE1295" s="2" t="s">
        <v>607</v>
      </c>
      <c r="BF1295" s="2" t="s">
        <v>599</v>
      </c>
      <c r="BG1295" s="2" t="s">
        <v>611</v>
      </c>
      <c r="BH1295" s="2" t="s">
        <v>615</v>
      </c>
      <c r="BI1295" s="132" t="s">
        <v>618</v>
      </c>
      <c r="BJ1295" s="2" t="s">
        <v>621</v>
      </c>
      <c r="BK1295" s="2" t="s">
        <v>625</v>
      </c>
      <c r="BL1295" s="2" t="s">
        <v>629</v>
      </c>
      <c r="BM1295" s="47" t="s">
        <v>3</v>
      </c>
    </row>
    <row r="1296" spans="1:65" ht="15" customHeight="1">
      <c r="A1296" s="314"/>
      <c r="B1296" s="498"/>
      <c r="C1296" s="498"/>
      <c r="D1296" s="498"/>
      <c r="E1296" s="498"/>
      <c r="F1296" s="498"/>
      <c r="G1296" s="133"/>
      <c r="H1296" s="363"/>
      <c r="I1296" s="499"/>
      <c r="J1296" s="499"/>
      <c r="K1296" s="499"/>
      <c r="L1296" s="499"/>
      <c r="M1296" s="499"/>
      <c r="N1296" s="234"/>
      <c r="BB1296" s="2" t="str">
        <f t="shared" si="48"/>
        <v>The more you affirm my need to stay safe from lawless migrants, the easier to respect your need to include legitimate migrants.</v>
      </c>
      <c r="BD1296" s="131" t="s">
        <v>604</v>
      </c>
      <c r="BE1296" s="2" t="s">
        <v>608</v>
      </c>
      <c r="BF1296" s="2" t="s">
        <v>600</v>
      </c>
      <c r="BG1296" s="2" t="s">
        <v>612</v>
      </c>
      <c r="BH1296" s="2" t="s">
        <v>616</v>
      </c>
      <c r="BI1296" s="2" t="s">
        <v>619</v>
      </c>
      <c r="BJ1296" s="2" t="s">
        <v>622</v>
      </c>
      <c r="BK1296" s="2" t="s">
        <v>626</v>
      </c>
      <c r="BL1296" s="2" t="s">
        <v>630</v>
      </c>
      <c r="BM1296" s="47" t="s">
        <v>3</v>
      </c>
    </row>
    <row r="1297" spans="1:65" ht="15" customHeight="1">
      <c r="A1297" s="314"/>
      <c r="B1297" s="498"/>
      <c r="C1297" s="498"/>
      <c r="D1297" s="498"/>
      <c r="E1297" s="498"/>
      <c r="F1297" s="498"/>
      <c r="G1297" s="133"/>
      <c r="H1297" s="363"/>
      <c r="I1297" s="499"/>
      <c r="J1297" s="499"/>
      <c r="K1297" s="499"/>
      <c r="L1297" s="499"/>
      <c r="M1297" s="499"/>
      <c r="N1297" s="234"/>
      <c r="BB1297" s="2" t="str">
        <f t="shared" si="48"/>
        <v>But the more you insist we compromise our national cohesion, the less I can accept their lack of acculturation.</v>
      </c>
      <c r="BD1297" s="131" t="s">
        <v>605</v>
      </c>
      <c r="BE1297" s="2" t="s">
        <v>609</v>
      </c>
      <c r="BF1297" s="2" t="s">
        <v>601</v>
      </c>
      <c r="BG1297" s="2" t="s">
        <v>613</v>
      </c>
      <c r="BH1297" s="2" t="s">
        <v>617</v>
      </c>
      <c r="BI1297" s="2" t="s">
        <v>633</v>
      </c>
      <c r="BJ1297" s="2" t="s">
        <v>623</v>
      </c>
      <c r="BK1297" s="2" t="s">
        <v>627</v>
      </c>
      <c r="BL1297" s="2" t="s">
        <v>631</v>
      </c>
      <c r="BM1297" s="47" t="s">
        <v>3</v>
      </c>
    </row>
    <row r="1298" spans="1:65" ht="13.95" customHeight="1">
      <c r="A1298" s="314"/>
      <c r="B1298" s="498"/>
      <c r="C1298" s="498"/>
      <c r="D1298" s="498"/>
      <c r="E1298" s="498"/>
      <c r="F1298" s="498"/>
      <c r="G1298" s="133"/>
      <c r="H1298" s="363"/>
      <c r="I1298" s="499"/>
      <c r="J1298" s="499"/>
      <c r="K1298" s="499"/>
      <c r="L1298" s="499"/>
      <c r="M1298" s="499"/>
      <c r="N1298" s="234"/>
    </row>
    <row r="1299" spans="1:65" ht="13.95" customHeight="1">
      <c r="A1299" s="314"/>
      <c r="B1299" s="498"/>
      <c r="C1299" s="498"/>
      <c r="D1299" s="498"/>
      <c r="E1299" s="498"/>
      <c r="F1299" s="498"/>
      <c r="G1299" s="133"/>
      <c r="H1299" s="363"/>
      <c r="I1299" s="499"/>
      <c r="J1299" s="499"/>
      <c r="K1299" s="499"/>
      <c r="L1299" s="499"/>
      <c r="M1299" s="499"/>
      <c r="N1299" s="234"/>
    </row>
    <row r="1300" spans="1:65" ht="13.95" customHeight="1">
      <c r="A1300" s="314"/>
      <c r="B1300" s="498"/>
      <c r="C1300" s="498"/>
      <c r="D1300" s="498"/>
      <c r="E1300" s="498"/>
      <c r="F1300" s="498"/>
      <c r="G1300" s="133"/>
      <c r="H1300" s="363"/>
      <c r="I1300" s="499"/>
      <c r="J1300" s="499"/>
      <c r="K1300" s="499"/>
      <c r="L1300" s="499"/>
      <c r="M1300" s="499"/>
      <c r="N1300" s="234"/>
    </row>
    <row r="1301" spans="1:65" ht="13.95" customHeight="1">
      <c r="A1301" s="314"/>
      <c r="B1301" s="498"/>
      <c r="C1301" s="498"/>
      <c r="D1301" s="498"/>
      <c r="E1301" s="498"/>
      <c r="F1301" s="498"/>
      <c r="G1301" s="133"/>
      <c r="H1301" s="363"/>
      <c r="I1301" s="499"/>
      <c r="J1301" s="499"/>
      <c r="K1301" s="499"/>
      <c r="L1301" s="499"/>
      <c r="M1301" s="499"/>
      <c r="N1301" s="234"/>
      <c r="BE1301" s="159" t="s">
        <v>985</v>
      </c>
    </row>
    <row r="1302" spans="1:65" ht="13.95" customHeight="1">
      <c r="A1302" s="314"/>
      <c r="B1302" s="501"/>
      <c r="C1302" s="501" t="s">
        <v>553</v>
      </c>
      <c r="D1302" s="3"/>
      <c r="E1302" s="3"/>
      <c r="F1302" s="3"/>
      <c r="G1302" s="501"/>
      <c r="H1302" s="502"/>
      <c r="I1302" s="134"/>
      <c r="J1302" s="134"/>
      <c r="K1302" s="134"/>
      <c r="L1302" s="503" t="s">
        <v>552</v>
      </c>
      <c r="M1302" s="134"/>
      <c r="N1302" s="234"/>
      <c r="BE1302" s="159" t="s">
        <v>986</v>
      </c>
    </row>
    <row r="1303" spans="1:65" ht="13.95" customHeight="1">
      <c r="A1303" s="314"/>
      <c r="B1303" s="501"/>
      <c r="C1303" s="501"/>
      <c r="D1303" s="3"/>
      <c r="E1303" s="3"/>
      <c r="F1303" s="3"/>
      <c r="G1303" s="501"/>
      <c r="H1303" s="502"/>
      <c r="I1303" s="134"/>
      <c r="J1303" s="134"/>
      <c r="K1303" s="134"/>
      <c r="L1303" s="503"/>
      <c r="M1303" s="134"/>
      <c r="N1303" s="234"/>
      <c r="BE1303" s="159" t="s">
        <v>984</v>
      </c>
    </row>
    <row r="1304" spans="1:65" ht="13.95" customHeight="1">
      <c r="A1304" s="314"/>
      <c r="B1304" s="501"/>
      <c r="C1304" s="501"/>
      <c r="D1304" s="3"/>
      <c r="E1304" s="3"/>
      <c r="F1304" s="3"/>
      <c r="G1304" s="501"/>
      <c r="H1304" s="502"/>
      <c r="I1304" s="134"/>
      <c r="J1304" s="134"/>
      <c r="K1304" s="134"/>
      <c r="L1304" s="503"/>
      <c r="M1304" s="134"/>
      <c r="N1304" s="234"/>
      <c r="BE1304" s="159" t="s">
        <v>987</v>
      </c>
    </row>
    <row r="1305" spans="1:65" ht="13.95" customHeight="1">
      <c r="A1305" s="314"/>
      <c r="B1305" s="501"/>
      <c r="C1305" s="501"/>
      <c r="D1305" s="3"/>
      <c r="E1305" s="3"/>
      <c r="F1305" s="3"/>
      <c r="G1305" s="501"/>
      <c r="H1305" s="502"/>
      <c r="I1305" s="134"/>
      <c r="J1305" s="134"/>
      <c r="K1305" s="134"/>
      <c r="L1305" s="503"/>
      <c r="M1305" s="134"/>
      <c r="N1305" s="234"/>
      <c r="BE1305" s="159" t="s">
        <v>988</v>
      </c>
    </row>
    <row r="1306" spans="1:65" ht="13.95" customHeight="1">
      <c r="A1306" s="314"/>
      <c r="B1306" s="501"/>
      <c r="C1306" s="501"/>
      <c r="D1306" s="3"/>
      <c r="E1306" s="3"/>
      <c r="F1306" s="3"/>
      <c r="G1306" s="501"/>
      <c r="H1306" s="502"/>
      <c r="I1306" s="134"/>
      <c r="J1306" s="134"/>
      <c r="K1306" s="134"/>
      <c r="L1306" s="503"/>
      <c r="M1306" s="134"/>
      <c r="N1306" s="234"/>
    </row>
    <row r="1307" spans="1:65" ht="13.95" customHeight="1">
      <c r="A1307" s="314"/>
      <c r="B1307" s="498" t="str">
        <f>BB1295</f>
        <v>But the more you insist we all blend in to some melting pot, the less I can serve your need for local or national cohesion.</v>
      </c>
      <c r="C1307" s="498"/>
      <c r="D1307" s="498"/>
      <c r="E1307" s="498"/>
      <c r="F1307" s="498"/>
      <c r="G1307" s="133"/>
      <c r="H1307" s="363"/>
      <c r="I1307" s="499" t="str">
        <f>BB1297</f>
        <v>But the more you insist we compromise our national cohesion, the less I can accept their lack of acculturation.</v>
      </c>
      <c r="J1307" s="499"/>
      <c r="K1307" s="499"/>
      <c r="L1307" s="499"/>
      <c r="M1307" s="499"/>
      <c r="N1307" s="234"/>
      <c r="BF1307" s="37" t="str">
        <f>IF(B1233=BB1047,BF1047,IF(B1233=BB1048,BF1048,IF(B1233=BB1049,BF1049,IF(B1233=BB1050,BF1050,IF(B1233=BB1051,BF1051,IF(B1233=BB1052,BF1052,IF(B1233=BB1053,BF1053,IF(B1233=BB1054,BF1054,IF(B1233=0,"",IF(B1233="",""))))))))))</f>
        <v>immigration</v>
      </c>
    </row>
    <row r="1308" spans="1:65" ht="13.95" customHeight="1">
      <c r="A1308" s="314"/>
      <c r="B1308" s="498"/>
      <c r="C1308" s="498"/>
      <c r="D1308" s="498"/>
      <c r="E1308" s="498"/>
      <c r="F1308" s="498"/>
      <c r="G1308" s="133"/>
      <c r="H1308" s="363"/>
      <c r="I1308" s="499"/>
      <c r="J1308" s="499"/>
      <c r="K1308" s="499"/>
      <c r="L1308" s="499"/>
      <c r="M1308" s="499"/>
      <c r="N1308" s="234"/>
      <c r="BC1308" s="2" t="str">
        <f>IF(OR(B1233=0,B1233=""),"",CONCATENATE(BE1308,BF1308,BG1308))</f>
        <v>This wording helps me relate better to both sides of immigration politics.</v>
      </c>
      <c r="BE1308" s="2" t="s">
        <v>978</v>
      </c>
      <c r="BF1308" s="2" t="str">
        <f>IF(BF$1307="","divisive",BF$1307)</f>
        <v>immigration</v>
      </c>
      <c r="BG1308" s="2" t="s">
        <v>979</v>
      </c>
    </row>
    <row r="1309" spans="1:65" ht="13.95" customHeight="1">
      <c r="A1309" s="314"/>
      <c r="B1309" s="498"/>
      <c r="C1309" s="498"/>
      <c r="D1309" s="498"/>
      <c r="E1309" s="498"/>
      <c r="F1309" s="498"/>
      <c r="G1309" s="133"/>
      <c r="H1309" s="363"/>
      <c r="I1309" s="499"/>
      <c r="J1309" s="499"/>
      <c r="K1309" s="499"/>
      <c r="L1309" s="499"/>
      <c r="M1309" s="499"/>
      <c r="N1309" s="234"/>
      <c r="BC1309" s="2" t="str">
        <f>IF(OR(B1233=0,B1233=""),"",CONCATENATE(BE1309,BF1309,BG1309))</f>
        <v>Now I can better understand immigration politics' competing priorities.</v>
      </c>
      <c r="BE1309" s="2" t="s">
        <v>980</v>
      </c>
      <c r="BF1309" s="2" t="str">
        <f>BF1308</f>
        <v>immigration</v>
      </c>
      <c r="BG1309" s="2" t="s">
        <v>983</v>
      </c>
    </row>
    <row r="1310" spans="1:65" ht="13.95" customHeight="1">
      <c r="A1310" s="314"/>
      <c r="B1310" s="498"/>
      <c r="C1310" s="498"/>
      <c r="D1310" s="498"/>
      <c r="E1310" s="498"/>
      <c r="F1310" s="498"/>
      <c r="G1310" s="133"/>
      <c r="H1310" s="363"/>
      <c r="I1310" s="499"/>
      <c r="J1310" s="499"/>
      <c r="K1310" s="499"/>
      <c r="L1310" s="499"/>
      <c r="M1310" s="499"/>
      <c r="N1310" s="234"/>
      <c r="BC1310" s="2" t="str">
        <f>IF(OR(B1233=0,B1233=""),"",CONCATENATE(BE1310,BF1310,BG1310))</f>
        <v>This wording helps me let go of trusted immigration generalizations.</v>
      </c>
      <c r="BE1310" s="2" t="s">
        <v>981</v>
      </c>
      <c r="BF1310" s="2" t="str">
        <f>IF(BF$1307="","hateful",BF$1307)</f>
        <v>immigration</v>
      </c>
      <c r="BG1310" s="2" t="s">
        <v>982</v>
      </c>
    </row>
    <row r="1311" spans="1:65" ht="13.95" customHeight="1">
      <c r="A1311" s="314"/>
      <c r="B1311" s="498"/>
      <c r="C1311" s="498"/>
      <c r="D1311" s="498"/>
      <c r="E1311" s="498"/>
      <c r="F1311" s="498"/>
      <c r="G1311" s="133"/>
      <c r="H1311" s="363"/>
      <c r="I1311" s="499"/>
      <c r="J1311" s="499"/>
      <c r="K1311" s="499"/>
      <c r="L1311" s="499"/>
      <c r="M1311" s="499"/>
      <c r="N1311" s="234"/>
    </row>
    <row r="1312" spans="1:65" ht="13.95" customHeight="1">
      <c r="A1312" s="314"/>
      <c r="B1312" s="498"/>
      <c r="C1312" s="498"/>
      <c r="D1312" s="498"/>
      <c r="E1312" s="498"/>
      <c r="F1312" s="498"/>
      <c r="G1312" s="133"/>
      <c r="H1312" s="363"/>
      <c r="I1312" s="499"/>
      <c r="J1312" s="499"/>
      <c r="K1312" s="499"/>
      <c r="L1312" s="499"/>
      <c r="M1312" s="499"/>
      <c r="N1312" s="234"/>
    </row>
    <row r="1313" spans="1:63" ht="13.95" customHeight="1">
      <c r="A1313" s="314"/>
      <c r="B1313" s="498"/>
      <c r="C1313" s="498"/>
      <c r="D1313" s="498"/>
      <c r="E1313" s="498"/>
      <c r="F1313" s="498"/>
      <c r="G1313" s="133"/>
      <c r="H1313" s="363"/>
      <c r="I1313" s="499"/>
      <c r="J1313" s="499"/>
      <c r="K1313" s="499"/>
      <c r="L1313" s="499"/>
      <c r="M1313" s="499"/>
      <c r="N1313" s="234"/>
    </row>
    <row r="1314" spans="1:63" ht="13.95" customHeight="1">
      <c r="A1314" s="314"/>
      <c r="B1314" s="498"/>
      <c r="C1314" s="498"/>
      <c r="D1314" s="498"/>
      <c r="E1314" s="498"/>
      <c r="F1314" s="498"/>
      <c r="G1314" s="133"/>
      <c r="H1314" s="363"/>
      <c r="I1314" s="499"/>
      <c r="J1314" s="499"/>
      <c r="K1314" s="499"/>
      <c r="L1314" s="499"/>
      <c r="M1314" s="499"/>
      <c r="N1314" s="234"/>
      <c r="BG1314" s="2" t="s">
        <v>990</v>
      </c>
      <c r="BH1314" s="2" t="s">
        <v>718</v>
      </c>
      <c r="BI1314" s="2" t="s">
        <v>999</v>
      </c>
      <c r="BJ1314" s="2" t="s">
        <v>720</v>
      </c>
      <c r="BK1314" s="2" t="s">
        <v>989</v>
      </c>
    </row>
    <row r="1315" spans="1:63">
      <c r="A1315" s="314"/>
      <c r="B1315" s="133"/>
      <c r="C1315" s="133"/>
      <c r="D1315" s="133"/>
      <c r="E1315" s="133"/>
      <c r="F1315" s="133"/>
      <c r="G1315" s="133"/>
      <c r="H1315" s="362"/>
      <c r="I1315" s="134"/>
      <c r="J1315" s="134"/>
      <c r="K1315" s="134"/>
      <c r="L1315" s="134"/>
      <c r="M1315" s="134"/>
      <c r="N1315" s="226"/>
      <c r="BF1315" s="2">
        <v>15</v>
      </c>
      <c r="BG1315" s="2">
        <f>BF1315-3</f>
        <v>12</v>
      </c>
      <c r="BH1315" s="2">
        <f t="shared" ref="BH1315:BK1315" si="49">BG1315-3</f>
        <v>9</v>
      </c>
      <c r="BI1315" s="2">
        <f t="shared" si="49"/>
        <v>6</v>
      </c>
      <c r="BJ1315" s="2">
        <f t="shared" si="49"/>
        <v>3</v>
      </c>
      <c r="BK1315" s="2">
        <f t="shared" si="49"/>
        <v>0</v>
      </c>
    </row>
    <row r="1316" spans="1:63" ht="16.95" customHeight="1" thickBot="1">
      <c r="A1316" s="225"/>
      <c r="B1316" s="24"/>
      <c r="C1316" s="24"/>
      <c r="D1316" s="24"/>
      <c r="E1316" s="24"/>
      <c r="F1316" s="24"/>
      <c r="G1316" s="24"/>
      <c r="H1316" s="343"/>
      <c r="I1316" s="24"/>
      <c r="J1316" s="24"/>
      <c r="K1316" s="24"/>
      <c r="L1316" s="24"/>
      <c r="M1316" s="24"/>
      <c r="N1316" s="226"/>
    </row>
    <row r="1317" spans="1:63" ht="16.95" customHeight="1">
      <c r="A1317" s="225"/>
      <c r="B1317" s="504" t="str">
        <f>BC1308</f>
        <v>This wording helps me relate better to both sides of immigration politics.</v>
      </c>
      <c r="C1317" s="504"/>
      <c r="D1317" s="504"/>
      <c r="E1317" s="504"/>
      <c r="F1317" s="504"/>
      <c r="G1317" s="504"/>
      <c r="H1317" s="505"/>
      <c r="I1317" s="496"/>
      <c r="J1317" s="397"/>
      <c r="K1317" s="397"/>
      <c r="L1317" s="397"/>
      <c r="M1317" s="398"/>
      <c r="N1317" s="226"/>
      <c r="BE1317" s="2">
        <f>IF(I1317=BE$1301,5,IF(I1317=BE$1302,4,IF(I1317=BE$1303,3,IF(I1317=BE$1304,2,IF(I1317=BE$1305,1,0)))))</f>
        <v>0</v>
      </c>
    </row>
    <row r="1318" spans="1:63" ht="16.95" customHeight="1" thickBot="1">
      <c r="A1318" s="225"/>
      <c r="B1318" s="504"/>
      <c r="C1318" s="504"/>
      <c r="D1318" s="504"/>
      <c r="E1318" s="504"/>
      <c r="F1318" s="504"/>
      <c r="G1318" s="504"/>
      <c r="H1318" s="505"/>
      <c r="I1318" s="497"/>
      <c r="J1318" s="399"/>
      <c r="K1318" s="399"/>
      <c r="L1318" s="399"/>
      <c r="M1318" s="400"/>
      <c r="N1318" s="226"/>
      <c r="BE1318" s="2">
        <f>IF(I1319=BE$1301,5,IF(I1319=BE$1302,4,IF(I1319=BE$1303,3,IF(I1319=BE$1304,2,IF(I1319=BE$1305,1,0)))))</f>
        <v>0</v>
      </c>
    </row>
    <row r="1319" spans="1:63" ht="16.95" customHeight="1">
      <c r="A1319" s="225"/>
      <c r="B1319" s="504" t="str">
        <f>BC1309</f>
        <v>Now I can better understand immigration politics' competing priorities.</v>
      </c>
      <c r="C1319" s="504"/>
      <c r="D1319" s="504"/>
      <c r="E1319" s="504"/>
      <c r="F1319" s="504"/>
      <c r="G1319" s="504"/>
      <c r="H1319" s="505"/>
      <c r="I1319" s="496"/>
      <c r="J1319" s="397"/>
      <c r="K1319" s="397"/>
      <c r="L1319" s="397"/>
      <c r="M1319" s="398"/>
      <c r="N1319" s="226"/>
      <c r="BE1319" s="2">
        <f>IF(I1321=BE$1301,5,IF(I1321=BE$1302,4,IF(I1321=BE$1303,3,IF(I1321=BE$1304,2,IF(I1321=BE$1305,1,0)))))</f>
        <v>0</v>
      </c>
    </row>
    <row r="1320" spans="1:63" ht="16.95" customHeight="1" thickBot="1">
      <c r="A1320" s="225"/>
      <c r="B1320" s="504"/>
      <c r="C1320" s="504"/>
      <c r="D1320" s="504"/>
      <c r="E1320" s="504"/>
      <c r="F1320" s="504"/>
      <c r="G1320" s="504"/>
      <c r="H1320" s="505"/>
      <c r="I1320" s="497"/>
      <c r="J1320" s="399"/>
      <c r="K1320" s="399"/>
      <c r="L1320" s="399"/>
      <c r="M1320" s="400"/>
      <c r="N1320" s="226"/>
      <c r="BE1320" s="37">
        <f>SUM(BE1317:BE1319)</f>
        <v>0</v>
      </c>
    </row>
    <row r="1321" spans="1:63" ht="16.95" customHeight="1">
      <c r="A1321" s="225"/>
      <c r="B1321" s="504" t="str">
        <f>BC1310</f>
        <v>This wording helps me let go of trusted immigration generalizations.</v>
      </c>
      <c r="C1321" s="504"/>
      <c r="D1321" s="504"/>
      <c r="E1321" s="504"/>
      <c r="F1321" s="504"/>
      <c r="G1321" s="504"/>
      <c r="H1321" s="505"/>
      <c r="I1321" s="496"/>
      <c r="J1321" s="397"/>
      <c r="K1321" s="397"/>
      <c r="L1321" s="397"/>
      <c r="M1321" s="398"/>
      <c r="N1321" s="226"/>
      <c r="BE1321" s="37" t="str">
        <f>IF(AND(BE1320&gt;=BK1315,BE1320&lt;BJ1315),BK1314,IF(AND(BE1320&gt;=BJ1315,BE1320&lt;BI1315),BJ1314,IF(AND(BE1320&gt;=BI1315,BE1320&lt;BH1315),BI1314,IF(AND(BE1320&gt;=BH1315,BE1320&lt;BG1315),BH1314,IF(AND(BE1320&gt;=BG1315,BE1320&lt;=BF1315),BG1314)))))</f>
        <v>low</v>
      </c>
    </row>
    <row r="1322" spans="1:63" ht="16.95" customHeight="1" thickBot="1">
      <c r="A1322" s="225"/>
      <c r="B1322" s="504"/>
      <c r="C1322" s="504"/>
      <c r="D1322" s="504"/>
      <c r="E1322" s="504"/>
      <c r="F1322" s="504"/>
      <c r="G1322" s="504"/>
      <c r="H1322" s="505"/>
      <c r="I1322" s="497"/>
      <c r="J1322" s="399"/>
      <c r="K1322" s="399"/>
      <c r="L1322" s="399"/>
      <c r="M1322" s="400"/>
      <c r="N1322" s="226"/>
    </row>
    <row r="1323" spans="1:63" ht="10.199999999999999" customHeight="1">
      <c r="A1323" s="225"/>
      <c r="B1323" s="24"/>
      <c r="C1323" s="24"/>
      <c r="D1323" s="24"/>
      <c r="E1323" s="24"/>
      <c r="F1323" s="24"/>
      <c r="G1323" s="24"/>
      <c r="H1323" s="343"/>
      <c r="I1323" s="24"/>
      <c r="J1323" s="24"/>
      <c r="K1323" s="24"/>
      <c r="L1323" s="24"/>
      <c r="M1323" s="24"/>
      <c r="N1323" s="226"/>
      <c r="BC1323" s="2" t="str">
        <f>IF(BE1317=0,"",CONCATENATE(BE1323,BF1323,BG1323,BH1323,BI1323,BJ1323))</f>
        <v/>
      </c>
      <c r="BE1323" s="2" t="s">
        <v>1000</v>
      </c>
      <c r="BF1323" s="2" t="str">
        <f>BE1321</f>
        <v>low</v>
      </c>
      <c r="BG1323" s="2" t="s">
        <v>1007</v>
      </c>
      <c r="BH1323" s="2" t="s">
        <v>1008</v>
      </c>
      <c r="BI1323" s="2" t="str">
        <f>IF($B$1233="","",$BF$1307)</f>
        <v>immigration</v>
      </c>
      <c r="BJ1323" s="2" t="s">
        <v>1009</v>
      </c>
    </row>
    <row r="1324" spans="1:63" ht="13.95" customHeight="1">
      <c r="A1324" s="225"/>
      <c r="B1324" s="394" t="str">
        <f>BC1329</f>
        <v>Are you ready to escape the clutches of overgeneralizing immigration politics? After choosing an issue, select above how well you can agree with these radically different approaches to immigration politics. Replace being led with taking the lead.</v>
      </c>
      <c r="C1324" s="394"/>
      <c r="D1324" s="394"/>
      <c r="E1324" s="394"/>
      <c r="F1324" s="394"/>
      <c r="G1324" s="394"/>
      <c r="H1324" s="394"/>
      <c r="I1324" s="394"/>
      <c r="J1324" s="394"/>
      <c r="K1324" s="394"/>
      <c r="L1324" s="394"/>
      <c r="M1324" s="394"/>
      <c r="N1324" s="226"/>
      <c r="BC1324" s="2" t="str">
        <f>IF(BE1318=0,"",CONCATENATE(BE1324,BF1324,BG1324))</f>
        <v/>
      </c>
      <c r="BE1324" s="2" t="s">
        <v>1005</v>
      </c>
      <c r="BF1324" s="2" t="str">
        <f>IF($B$1233="","",$BF$1307)</f>
        <v>immigration</v>
      </c>
      <c r="BG1324" s="2" t="s">
        <v>1001</v>
      </c>
    </row>
    <row r="1325" spans="1:63" ht="13.95" customHeight="1">
      <c r="A1325" s="225"/>
      <c r="B1325" s="394"/>
      <c r="C1325" s="394"/>
      <c r="D1325" s="394"/>
      <c r="E1325" s="394"/>
      <c r="F1325" s="394"/>
      <c r="G1325" s="394"/>
      <c r="H1325" s="394"/>
      <c r="I1325" s="394"/>
      <c r="J1325" s="394"/>
      <c r="K1325" s="394"/>
      <c r="L1325" s="394"/>
      <c r="M1325" s="394"/>
      <c r="N1325" s="226"/>
      <c r="BC1325" s="2" t="str">
        <f>IF(BE1319=0,"",CONCATENATE(BE1325,BF1325,BG1325,BH1325,BI1325,BJ1325))</f>
        <v/>
      </c>
      <c r="BE1325" s="2" t="s">
        <v>1006</v>
      </c>
      <c r="BF1325" s="2" t="str">
        <f>IF($B$1233="","",$BF$1307)</f>
        <v>immigration</v>
      </c>
      <c r="BG1325" s="2" t="s">
        <v>1002</v>
      </c>
      <c r="BH1325" s="2" t="str">
        <f>IF($B$1233="","",$BF$1307)</f>
        <v>immigration</v>
      </c>
      <c r="BI1325" s="2" t="s">
        <v>1003</v>
      </c>
      <c r="BJ1325" s="2" t="s">
        <v>1004</v>
      </c>
    </row>
    <row r="1326" spans="1:63" ht="13.95" customHeight="1">
      <c r="A1326" s="225"/>
      <c r="B1326" s="394"/>
      <c r="C1326" s="394"/>
      <c r="D1326" s="394"/>
      <c r="E1326" s="394"/>
      <c r="F1326" s="394"/>
      <c r="G1326" s="394"/>
      <c r="H1326" s="394"/>
      <c r="I1326" s="394"/>
      <c r="J1326" s="394"/>
      <c r="K1326" s="394"/>
      <c r="L1326" s="394"/>
      <c r="M1326" s="394"/>
      <c r="N1326" s="226"/>
      <c r="BC1326" s="2" t="str">
        <f>CONCATENATE(BE1326,BF1326,BG1326,BH1326,BI1326)</f>
        <v>Are you ready to escape the clutches of overgeneralizing immigration politics? After choosing an issue, select above how well you can agree with these radically different approaches to immigration politics. Replace being led with taking the lead.</v>
      </c>
      <c r="BE1326" s="2" t="s">
        <v>1010</v>
      </c>
      <c r="BF1326" s="2" t="str">
        <f>IF($B$1233="","",$BF$1307)</f>
        <v>immigration</v>
      </c>
      <c r="BG1326" s="2" t="s">
        <v>1012</v>
      </c>
      <c r="BH1326" s="2" t="str">
        <f>IF($B$1233="","",$BF$1307)</f>
        <v>immigration</v>
      </c>
      <c r="BI1326" s="2" t="s">
        <v>1011</v>
      </c>
    </row>
    <row r="1327" spans="1:63" ht="13.95" customHeight="1">
      <c r="A1327" s="225"/>
      <c r="B1327" s="394"/>
      <c r="C1327" s="394"/>
      <c r="D1327" s="394"/>
      <c r="E1327" s="394"/>
      <c r="F1327" s="394"/>
      <c r="G1327" s="394"/>
      <c r="H1327" s="394"/>
      <c r="I1327" s="394"/>
      <c r="J1327" s="394"/>
      <c r="K1327" s="394"/>
      <c r="L1327" s="394"/>
      <c r="M1327" s="394"/>
      <c r="N1327" s="226"/>
      <c r="BC1327" s="2" t="str">
        <f>CONCATENATE(BC1323,BC1324,BC1325)</f>
        <v/>
      </c>
    </row>
    <row r="1328" spans="1:63" ht="13.95" customHeight="1">
      <c r="A1328" s="225"/>
      <c r="B1328" s="394"/>
      <c r="C1328" s="394"/>
      <c r="D1328" s="394"/>
      <c r="E1328" s="394"/>
      <c r="F1328" s="394"/>
      <c r="G1328" s="394"/>
      <c r="H1328" s="394"/>
      <c r="I1328" s="394"/>
      <c r="J1328" s="394"/>
      <c r="K1328" s="394"/>
      <c r="L1328" s="394"/>
      <c r="M1328" s="394"/>
      <c r="N1328" s="226"/>
    </row>
    <row r="1329" spans="1:69" ht="13.95" customHeight="1">
      <c r="A1329" s="225"/>
      <c r="B1329" s="394"/>
      <c r="C1329" s="394"/>
      <c r="D1329" s="394"/>
      <c r="E1329" s="394"/>
      <c r="F1329" s="394"/>
      <c r="G1329" s="394"/>
      <c r="H1329" s="394"/>
      <c r="I1329" s="394"/>
      <c r="J1329" s="394"/>
      <c r="K1329" s="394"/>
      <c r="L1329" s="394"/>
      <c r="M1329" s="394"/>
      <c r="N1329" s="226"/>
      <c r="BC1329" s="2" t="str">
        <f>IF(BE1320=0,BC1326,BC1327)</f>
        <v>Are you ready to escape the clutches of overgeneralizing immigration politics? After choosing an issue, select above how well you can agree with these radically different approaches to immigration politics. Replace being led with taking the lead.</v>
      </c>
    </row>
    <row r="1330" spans="1:69" ht="4.95" customHeight="1">
      <c r="A1330" s="227"/>
      <c r="B1330" s="232"/>
      <c r="C1330" s="232"/>
      <c r="D1330" s="232"/>
      <c r="E1330" s="232"/>
      <c r="F1330" s="232"/>
      <c r="G1330" s="232"/>
      <c r="H1330" s="345"/>
      <c r="I1330" s="232"/>
      <c r="J1330" s="232"/>
      <c r="K1330" s="232"/>
      <c r="L1330" s="232"/>
      <c r="M1330" s="232"/>
      <c r="N1330" s="229"/>
    </row>
    <row r="1331" spans="1:69" ht="30" customHeight="1">
      <c r="A1331" s="221" t="s">
        <v>1148</v>
      </c>
      <c r="B1331" s="381" t="s">
        <v>773</v>
      </c>
      <c r="C1331" s="381"/>
      <c r="D1331" s="381"/>
      <c r="E1331" s="381"/>
      <c r="F1331" s="381"/>
      <c r="G1331" s="381"/>
      <c r="H1331" s="381"/>
      <c r="I1331" s="381"/>
      <c r="J1331" s="381"/>
      <c r="K1331" s="381"/>
      <c r="L1331" s="222"/>
      <c r="M1331" s="223"/>
      <c r="N1331" s="224" t="s">
        <v>1149</v>
      </c>
    </row>
    <row r="1332" spans="1:69">
      <c r="A1332" s="225"/>
      <c r="B1332" s="24"/>
      <c r="C1332" s="24"/>
      <c r="D1332" s="24"/>
      <c r="E1332" s="24"/>
      <c r="F1332" s="24"/>
      <c r="G1332" s="24"/>
      <c r="H1332" s="343"/>
      <c r="I1332" s="24"/>
      <c r="J1332" s="24"/>
      <c r="K1332" s="24"/>
      <c r="L1332" s="24"/>
      <c r="M1332" s="24"/>
      <c r="N1332" s="226"/>
    </row>
    <row r="1333" spans="1:69">
      <c r="A1333" s="225"/>
      <c r="B1333" s="24"/>
      <c r="C1333" s="24"/>
      <c r="D1333" s="24"/>
      <c r="E1333" s="24"/>
      <c r="F1333" s="24"/>
      <c r="G1333" s="24"/>
      <c r="H1333" s="343"/>
      <c r="I1333" s="24"/>
      <c r="J1333" s="24"/>
      <c r="K1333" s="24"/>
      <c r="L1333" s="24"/>
      <c r="M1333" s="24"/>
      <c r="N1333" s="226"/>
    </row>
    <row r="1334" spans="1:69">
      <c r="A1334" s="225"/>
      <c r="B1334" s="24"/>
      <c r="C1334" s="24"/>
      <c r="D1334" s="24"/>
      <c r="E1334" s="24"/>
      <c r="F1334" s="24"/>
      <c r="G1334" s="24"/>
      <c r="H1334" s="343"/>
      <c r="I1334" s="24"/>
      <c r="J1334" s="24"/>
      <c r="K1334" s="24"/>
      <c r="L1334" s="24"/>
      <c r="M1334" s="24"/>
      <c r="N1334" s="226"/>
    </row>
    <row r="1335" spans="1:69">
      <c r="A1335" s="225"/>
      <c r="B1335" s="24"/>
      <c r="C1335" s="24"/>
      <c r="D1335" s="24"/>
      <c r="E1335" s="24"/>
      <c r="F1335" s="24"/>
      <c r="G1335" s="24"/>
      <c r="H1335" s="359" t="s">
        <v>779</v>
      </c>
      <c r="I1335" s="24"/>
      <c r="J1335" s="24"/>
      <c r="K1335" s="24"/>
      <c r="L1335" s="24"/>
      <c r="M1335" s="24"/>
      <c r="N1335" s="226"/>
    </row>
    <row r="1336" spans="1:69">
      <c r="A1336" s="225"/>
      <c r="B1336" s="24"/>
      <c r="C1336" s="24"/>
      <c r="D1336" s="24"/>
      <c r="E1336" s="24"/>
      <c r="F1336" s="24"/>
      <c r="G1336" s="24"/>
      <c r="H1336" s="343"/>
      <c r="I1336" s="24"/>
      <c r="J1336" s="24"/>
      <c r="K1336" s="24"/>
      <c r="L1336" s="24"/>
      <c r="M1336" s="24"/>
      <c r="N1336" s="226"/>
    </row>
    <row r="1337" spans="1:69">
      <c r="A1337" s="225"/>
      <c r="B1337" s="24"/>
      <c r="C1337" s="24"/>
      <c r="D1337" s="24"/>
      <c r="E1337" s="24"/>
      <c r="F1337" s="24"/>
      <c r="G1337" s="24"/>
      <c r="H1337" s="360">
        <v>1</v>
      </c>
      <c r="I1337" s="467" t="str">
        <f>IF(B$1233="",BM1337,BE1337)</f>
        <v>The less aware of other’s needs impacted by IMMIGRATION, the more you rely on constricting laws about IMMIGRATION.</v>
      </c>
      <c r="J1337" s="467"/>
      <c r="K1337" s="467"/>
      <c r="L1337" s="467"/>
      <c r="M1337" s="467"/>
      <c r="N1337" s="226"/>
      <c r="BD1337" s="2">
        <v>1</v>
      </c>
      <c r="BE1337" s="37" t="str">
        <f>CONCATENATE(BG1337,BH1337,BI1337,BJ1337,".")</f>
        <v>The less aware of other’s needs impacted by IMMIGRATION, the more you rely on constricting laws about IMMIGRATION.</v>
      </c>
      <c r="BF1337" s="47" t="s">
        <v>3</v>
      </c>
      <c r="BG1337" s="2" t="s">
        <v>790</v>
      </c>
      <c r="BH1337" s="2" t="str">
        <f>IF(OR($B$1233=0,$B$1233=""),"a politicized issue",$B$1233)</f>
        <v>IMMIGRATION</v>
      </c>
      <c r="BI1337" s="2" t="s">
        <v>780</v>
      </c>
      <c r="BJ1337" s="2" t="str">
        <f>BH1337</f>
        <v>IMMIGRATION</v>
      </c>
      <c r="BM1337" s="2" t="str">
        <f>CONCATENATE(BN1337,BO1337,BP1337,BQ1337)</f>
        <v>The less aware of other's needs impacted by a politial issue, the more you rely on constricting laws for that issue.</v>
      </c>
      <c r="BN1337" s="2" t="s">
        <v>785</v>
      </c>
      <c r="BO1337" s="2" t="s">
        <v>814</v>
      </c>
      <c r="BP1337" s="2" t="s">
        <v>807</v>
      </c>
      <c r="BQ1337" s="2" t="s">
        <v>806</v>
      </c>
    </row>
    <row r="1338" spans="1:69">
      <c r="A1338" s="225"/>
      <c r="B1338" s="24"/>
      <c r="C1338" s="24"/>
      <c r="D1338" s="24"/>
      <c r="E1338" s="24"/>
      <c r="F1338" s="24"/>
      <c r="G1338" s="24"/>
      <c r="H1338" s="343"/>
      <c r="I1338" s="467"/>
      <c r="J1338" s="467"/>
      <c r="K1338" s="467"/>
      <c r="L1338" s="467"/>
      <c r="M1338" s="467"/>
      <c r="N1338" s="226"/>
    </row>
    <row r="1339" spans="1:69">
      <c r="A1339" s="225"/>
      <c r="B1339" s="24"/>
      <c r="C1339" s="24"/>
      <c r="D1339" s="24"/>
      <c r="E1339" s="24"/>
      <c r="F1339" s="24"/>
      <c r="G1339" s="24"/>
      <c r="H1339" s="343"/>
      <c r="I1339" s="467"/>
      <c r="J1339" s="467"/>
      <c r="K1339" s="467"/>
      <c r="L1339" s="467"/>
      <c r="M1339" s="467"/>
      <c r="N1339" s="226"/>
    </row>
    <row r="1340" spans="1:69">
      <c r="A1340" s="225"/>
      <c r="B1340" s="24"/>
      <c r="C1340" s="24"/>
      <c r="D1340" s="24"/>
      <c r="E1340" s="24"/>
      <c r="F1340" s="24"/>
      <c r="G1340" s="24"/>
      <c r="H1340" s="343"/>
      <c r="I1340" s="467"/>
      <c r="J1340" s="467"/>
      <c r="K1340" s="467"/>
      <c r="L1340" s="467"/>
      <c r="M1340" s="467"/>
      <c r="N1340" s="226"/>
    </row>
    <row r="1341" spans="1:69">
      <c r="A1341" s="225"/>
      <c r="B1341" s="24"/>
      <c r="C1341" s="24"/>
      <c r="D1341" s="24"/>
      <c r="E1341" s="24"/>
      <c r="F1341" s="24"/>
      <c r="G1341" s="24"/>
      <c r="H1341" s="360">
        <v>2</v>
      </c>
      <c r="I1341" s="467" t="str">
        <f>IF(B$1233="",BM1341,BE1341)</f>
        <v>The more you rely on laws about IMMIGRATION, the less you engage others impacted by IMMIGRATION.</v>
      </c>
      <c r="J1341" s="467"/>
      <c r="K1341" s="467"/>
      <c r="L1341" s="467"/>
      <c r="M1341" s="467"/>
      <c r="N1341" s="226"/>
      <c r="BD1341" s="2">
        <v>2</v>
      </c>
      <c r="BE1341" s="37" t="str">
        <f>CONCATENATE(BG1341,BH1341,BI1341,BJ1341,BK1341,".")</f>
        <v>The more you rely on laws about IMMIGRATION, the less you engage others impacted by IMMIGRATION.</v>
      </c>
      <c r="BF1341" s="47" t="s">
        <v>3</v>
      </c>
      <c r="BG1341" s="2" t="s">
        <v>781</v>
      </c>
      <c r="BH1341" s="2" t="str">
        <f>BH1337</f>
        <v>IMMIGRATION</v>
      </c>
      <c r="BI1341" s="2" t="s">
        <v>782</v>
      </c>
      <c r="BJ1341" s="2" t="str">
        <f>BH1341</f>
        <v>IMMIGRATION</v>
      </c>
      <c r="BM1341" s="2" t="str">
        <f t="shared" ref="BM1341" si="50">CONCATENATE(BN1341,BO1341,BP1341,BQ1341)</f>
        <v>The more you rely on laws for that political issue, the less you engage others impacted by that particular issue.</v>
      </c>
      <c r="BN1341" s="2" t="s">
        <v>725</v>
      </c>
      <c r="BO1341" s="2" t="s">
        <v>808</v>
      </c>
      <c r="BP1341" s="2" t="s">
        <v>811</v>
      </c>
      <c r="BQ1341" s="2" t="s">
        <v>815</v>
      </c>
    </row>
    <row r="1342" spans="1:69">
      <c r="A1342" s="225"/>
      <c r="B1342" s="24"/>
      <c r="C1342" s="24"/>
      <c r="D1342" s="24"/>
      <c r="E1342" s="24"/>
      <c r="F1342" s="24"/>
      <c r="G1342" s="24"/>
      <c r="H1342" s="361"/>
      <c r="I1342" s="467"/>
      <c r="J1342" s="467"/>
      <c r="K1342" s="467"/>
      <c r="L1342" s="467"/>
      <c r="M1342" s="467"/>
      <c r="N1342" s="226"/>
    </row>
    <row r="1343" spans="1:69">
      <c r="A1343" s="225"/>
      <c r="B1343" s="24"/>
      <c r="C1343" s="24"/>
      <c r="D1343" s="24"/>
      <c r="E1343" s="24"/>
      <c r="F1343" s="24"/>
      <c r="G1343" s="24"/>
      <c r="H1343" s="360"/>
      <c r="I1343" s="467"/>
      <c r="J1343" s="467"/>
      <c r="K1343" s="467"/>
      <c r="L1343" s="467"/>
      <c r="M1343" s="467"/>
      <c r="N1343" s="226"/>
    </row>
    <row r="1344" spans="1:69">
      <c r="A1344" s="225"/>
      <c r="B1344" s="24"/>
      <c r="C1344" s="24"/>
      <c r="D1344" s="24"/>
      <c r="E1344" s="24"/>
      <c r="F1344" s="24"/>
      <c r="G1344" s="24"/>
      <c r="H1344" s="361"/>
      <c r="I1344" s="467"/>
      <c r="J1344" s="467"/>
      <c r="K1344" s="467"/>
      <c r="L1344" s="467"/>
      <c r="M1344" s="467"/>
      <c r="N1344" s="226"/>
    </row>
    <row r="1345" spans="1:69">
      <c r="A1345" s="225"/>
      <c r="B1345" s="24"/>
      <c r="C1345" s="24"/>
      <c r="D1345" s="24"/>
      <c r="E1345" s="24"/>
      <c r="F1345" s="24"/>
      <c r="G1345" s="24"/>
      <c r="H1345" s="360">
        <v>3</v>
      </c>
      <c r="I1345" s="467" t="str">
        <f>IF(B$1233="",BM1345,BE1345)</f>
        <v>The less you engage others impacted by IMMIGRATION, the more you alienate others when addressing IMMIGRATION.</v>
      </c>
      <c r="J1345" s="467"/>
      <c r="K1345" s="467"/>
      <c r="L1345" s="467"/>
      <c r="M1345" s="467"/>
      <c r="N1345" s="226"/>
      <c r="BD1345" s="2">
        <v>3</v>
      </c>
      <c r="BE1345" s="37" t="str">
        <f>CONCATENATE(BG1345,BH1345,BI1345,BJ1345,BK1345,".")</f>
        <v>The less you engage others impacted by IMMIGRATION, the more you alienate others when addressing IMMIGRATION.</v>
      </c>
      <c r="BF1345" s="47" t="s">
        <v>3</v>
      </c>
      <c r="BG1345" s="2" t="s">
        <v>783</v>
      </c>
      <c r="BH1345" s="2" t="str">
        <f t="shared" ref="BH1345" si="51">BH1341</f>
        <v>IMMIGRATION</v>
      </c>
      <c r="BI1345" s="2" t="s">
        <v>784</v>
      </c>
      <c r="BJ1345" s="2" t="str">
        <f>BH1345</f>
        <v>IMMIGRATION</v>
      </c>
      <c r="BM1345" s="2" t="str">
        <f t="shared" ref="BM1345" si="52">CONCATENATE(BN1345,BO1345,BP1345,BQ1345)</f>
        <v>The less you engagage others impacted by that political issue, the more you alienate others when addressing that issue.</v>
      </c>
      <c r="BN1345" s="2" t="s">
        <v>785</v>
      </c>
      <c r="BO1345" s="2" t="s">
        <v>809</v>
      </c>
      <c r="BP1345" s="2" t="s">
        <v>807</v>
      </c>
      <c r="BQ1345" s="2" t="s">
        <v>813</v>
      </c>
    </row>
    <row r="1346" spans="1:69">
      <c r="A1346" s="225"/>
      <c r="B1346" s="24"/>
      <c r="C1346" s="24"/>
      <c r="D1346" s="24"/>
      <c r="E1346" s="24"/>
      <c r="F1346" s="24"/>
      <c r="G1346" s="24"/>
      <c r="H1346" s="361"/>
      <c r="I1346" s="467"/>
      <c r="J1346" s="467"/>
      <c r="K1346" s="467"/>
      <c r="L1346" s="467"/>
      <c r="M1346" s="467"/>
      <c r="N1346" s="226"/>
    </row>
    <row r="1347" spans="1:69">
      <c r="A1347" s="225"/>
      <c r="B1347" s="24"/>
      <c r="C1347" s="24"/>
      <c r="D1347" s="24"/>
      <c r="E1347" s="24"/>
      <c r="F1347" s="24"/>
      <c r="G1347" s="24"/>
      <c r="H1347" s="360"/>
      <c r="I1347" s="467"/>
      <c r="J1347" s="467"/>
      <c r="K1347" s="467"/>
      <c r="L1347" s="467"/>
      <c r="M1347" s="467"/>
      <c r="N1347" s="226"/>
    </row>
    <row r="1348" spans="1:69">
      <c r="A1348" s="225"/>
      <c r="B1348" s="24"/>
      <c r="C1348" s="24"/>
      <c r="D1348" s="24"/>
      <c r="E1348" s="24"/>
      <c r="F1348" s="24"/>
      <c r="G1348" s="24"/>
      <c r="H1348" s="361"/>
      <c r="I1348" s="467"/>
      <c r="J1348" s="467"/>
      <c r="K1348" s="467"/>
      <c r="L1348" s="467"/>
      <c r="M1348" s="467"/>
      <c r="N1348" s="226"/>
    </row>
    <row r="1349" spans="1:69">
      <c r="A1349" s="225"/>
      <c r="B1349" s="24"/>
      <c r="C1349" s="24"/>
      <c r="D1349" s="24"/>
      <c r="E1349" s="24"/>
      <c r="F1349" s="24"/>
      <c r="G1349" s="24"/>
      <c r="H1349" s="360">
        <v>4</v>
      </c>
      <c r="I1349" s="467" t="str">
        <f>IF(B$1233="",BM1349,BE1349)</f>
        <v>The more you alienate others when addressing IMMIGRATION, the less aware of other's needs impacted by IMMIGRATION.</v>
      </c>
      <c r="J1349" s="467"/>
      <c r="K1349" s="467"/>
      <c r="L1349" s="467"/>
      <c r="M1349" s="467"/>
      <c r="N1349" s="226"/>
      <c r="BD1349" s="2">
        <v>4</v>
      </c>
      <c r="BE1349" s="37" t="str">
        <f>CONCATENATE(BG1349,BH1349,BI1349,BJ1349,BK1349,".")</f>
        <v>The more you alienate others when addressing IMMIGRATION, the less aware of other's needs impacted by IMMIGRATION.</v>
      </c>
      <c r="BF1349" s="47" t="s">
        <v>3</v>
      </c>
      <c r="BG1349" s="2" t="s">
        <v>786</v>
      </c>
      <c r="BH1349" s="2" t="str">
        <f t="shared" ref="BH1349" si="53">BH1345</f>
        <v>IMMIGRATION</v>
      </c>
      <c r="BI1349" s="2" t="s">
        <v>787</v>
      </c>
      <c r="BJ1349" s="2" t="str">
        <f>BH1349</f>
        <v>IMMIGRATION</v>
      </c>
      <c r="BM1349" s="2" t="str">
        <f t="shared" ref="BM1349" si="54">CONCATENATE(BN1349,BO1349,BP1349,BQ1349)</f>
        <v>The more you alienate others when addressing that political issue, the less aware of other's needs affected by that issue.</v>
      </c>
      <c r="BN1349" s="2" t="s">
        <v>725</v>
      </c>
      <c r="BO1349" s="2" t="s">
        <v>810</v>
      </c>
      <c r="BP1349" s="2" t="s">
        <v>811</v>
      </c>
      <c r="BQ1349" s="2" t="s">
        <v>812</v>
      </c>
    </row>
    <row r="1350" spans="1:69">
      <c r="A1350" s="225"/>
      <c r="B1350" s="24"/>
      <c r="C1350" s="24"/>
      <c r="D1350" s="24"/>
      <c r="E1350" s="24"/>
      <c r="F1350" s="24"/>
      <c r="G1350" s="24"/>
      <c r="H1350" s="361"/>
      <c r="I1350" s="467"/>
      <c r="J1350" s="467"/>
      <c r="K1350" s="467"/>
      <c r="L1350" s="467"/>
      <c r="M1350" s="467"/>
      <c r="N1350" s="226"/>
    </row>
    <row r="1351" spans="1:69">
      <c r="A1351" s="225"/>
      <c r="B1351" s="24"/>
      <c r="C1351" s="24"/>
      <c r="D1351" s="24"/>
      <c r="E1351" s="24"/>
      <c r="F1351" s="24"/>
      <c r="G1351" s="24"/>
      <c r="H1351" s="360"/>
      <c r="I1351" s="467"/>
      <c r="J1351" s="467"/>
      <c r="K1351" s="467"/>
      <c r="L1351" s="467"/>
      <c r="M1351" s="467"/>
      <c r="N1351" s="226"/>
    </row>
    <row r="1352" spans="1:69">
      <c r="A1352" s="225"/>
      <c r="B1352" s="24"/>
      <c r="C1352" s="24"/>
      <c r="D1352" s="24"/>
      <c r="E1352" s="24"/>
      <c r="F1352" s="24"/>
      <c r="G1352" s="24"/>
      <c r="H1352" s="361"/>
      <c r="I1352" s="467"/>
      <c r="J1352" s="467"/>
      <c r="K1352" s="467"/>
      <c r="L1352" s="467"/>
      <c r="M1352" s="467"/>
      <c r="N1352" s="226"/>
    </row>
    <row r="1353" spans="1:69">
      <c r="A1353" s="225"/>
      <c r="B1353" s="24"/>
      <c r="C1353" s="24"/>
      <c r="D1353" s="24"/>
      <c r="E1353" s="24"/>
      <c r="F1353" s="24"/>
      <c r="G1353" s="24"/>
      <c r="H1353" s="360">
        <v>5</v>
      </c>
      <c r="I1353" s="467" t="str">
        <f>IF(B$1233="",BM1353,BE1353)</f>
        <v>The less aware of other's IMMIGRATION impacted needs….</v>
      </c>
      <c r="J1353" s="467"/>
      <c r="K1353" s="467"/>
      <c r="L1353" s="467"/>
      <c r="M1353" s="467"/>
      <c r="N1353" s="226"/>
      <c r="BD1353" s="2">
        <v>5</v>
      </c>
      <c r="BE1353" s="37" t="str">
        <f>CONCATENATE(BG1353,BH1353,BI1353,BJ1353,".")</f>
        <v>The less aware of other's IMMIGRATION impacted needs….</v>
      </c>
      <c r="BF1353" s="47" t="s">
        <v>3</v>
      </c>
      <c r="BG1353" s="2" t="s">
        <v>788</v>
      </c>
      <c r="BH1353" s="2" t="str">
        <f t="shared" ref="BH1353" si="55">BH1349</f>
        <v>IMMIGRATION</v>
      </c>
      <c r="BI1353" s="2" t="s">
        <v>789</v>
      </c>
      <c r="BM1353" s="2" t="str">
        <f t="shared" ref="BM1353" si="56">CONCATENATE(BN1353,BO1353)</f>
        <v>The less aware of other's impacted needs by that issue…</v>
      </c>
      <c r="BN1353" s="2" t="s">
        <v>785</v>
      </c>
      <c r="BO1353" s="2" t="s">
        <v>805</v>
      </c>
    </row>
    <row r="1354" spans="1:69">
      <c r="A1354" s="225"/>
      <c r="B1354" s="24"/>
      <c r="C1354" s="24"/>
      <c r="D1354" s="24"/>
      <c r="E1354" s="24"/>
      <c r="F1354" s="24"/>
      <c r="G1354" s="24"/>
      <c r="H1354" s="361"/>
      <c r="I1354" s="467"/>
      <c r="J1354" s="467"/>
      <c r="K1354" s="467"/>
      <c r="L1354" s="467"/>
      <c r="M1354" s="467"/>
      <c r="N1354" s="226"/>
    </row>
    <row r="1355" spans="1:69">
      <c r="A1355" s="225"/>
      <c r="B1355" s="24"/>
      <c r="C1355" s="24"/>
      <c r="D1355" s="24"/>
      <c r="E1355" s="24"/>
      <c r="F1355" s="24"/>
      <c r="G1355" s="24"/>
      <c r="H1355" s="360"/>
      <c r="I1355" s="467"/>
      <c r="J1355" s="467"/>
      <c r="K1355" s="467"/>
      <c r="L1355" s="467"/>
      <c r="M1355" s="467"/>
      <c r="N1355" s="226"/>
    </row>
    <row r="1356" spans="1:69">
      <c r="A1356" s="225"/>
      <c r="B1356" s="24"/>
      <c r="C1356" s="24"/>
      <c r="D1356" s="24"/>
      <c r="E1356" s="24"/>
      <c r="F1356" s="24"/>
      <c r="G1356" s="24"/>
      <c r="H1356" s="359" t="s">
        <v>778</v>
      </c>
      <c r="I1356" s="231"/>
      <c r="J1356" s="231"/>
      <c r="K1356" s="231"/>
      <c r="L1356" s="231"/>
      <c r="M1356" s="231"/>
      <c r="N1356" s="226"/>
    </row>
    <row r="1357" spans="1:69">
      <c r="A1357" s="225"/>
      <c r="B1357" s="24"/>
      <c r="C1357" s="24"/>
      <c r="D1357" s="24"/>
      <c r="E1357" s="24"/>
      <c r="F1357" s="24"/>
      <c r="G1357" s="24"/>
      <c r="H1357" s="343"/>
      <c r="I1357" s="24"/>
      <c r="J1357" s="24"/>
      <c r="K1357" s="24"/>
      <c r="L1357" s="24"/>
      <c r="M1357" s="24"/>
      <c r="N1357" s="226"/>
    </row>
    <row r="1358" spans="1:69">
      <c r="A1358" s="225"/>
      <c r="B1358" s="24"/>
      <c r="C1358" s="24"/>
      <c r="D1358" s="24"/>
      <c r="E1358" s="24"/>
      <c r="F1358" s="24"/>
      <c r="G1358" s="24"/>
      <c r="H1358" s="360">
        <v>1</v>
      </c>
      <c r="I1358" s="467" t="str">
        <f>IF(B$1233="",BM1358,BE1358)</f>
        <v>The more aware of other’s needs impacted by IMMIGRATION, the less you rely on constricting laws about IMMIGRATION.</v>
      </c>
      <c r="J1358" s="467"/>
      <c r="K1358" s="467"/>
      <c r="L1358" s="467"/>
      <c r="M1358" s="467"/>
      <c r="N1358" s="226"/>
      <c r="BD1358" s="2">
        <v>1</v>
      </c>
      <c r="BE1358" s="37" t="str">
        <f t="shared" ref="BE1358" si="57">CONCATENATE(BG1358,BH1358,BI1358,BJ1358,".")</f>
        <v>The more aware of other’s needs impacted by IMMIGRATION, the less you rely on constricting laws about IMMIGRATION.</v>
      </c>
      <c r="BF1358" s="47" t="s">
        <v>3</v>
      </c>
      <c r="BG1358" s="2" t="s">
        <v>791</v>
      </c>
      <c r="BH1358" s="2" t="str">
        <f>BH1337</f>
        <v>IMMIGRATION</v>
      </c>
      <c r="BI1358" s="2" t="s">
        <v>792</v>
      </c>
      <c r="BJ1358" s="2" t="str">
        <f>BH1358</f>
        <v>IMMIGRATION</v>
      </c>
      <c r="BM1358" s="2" t="str">
        <f>CONCATENATE(BN1358,BO1358,BP1358,BQ1358)</f>
        <v>The more aware of other's needs impacted by a politial issue, the less you rely on constricting laws for that issue.</v>
      </c>
      <c r="BN1358" s="2" t="s">
        <v>725</v>
      </c>
      <c r="BO1358" s="2" t="s">
        <v>814</v>
      </c>
      <c r="BP1358" s="2" t="s">
        <v>811</v>
      </c>
      <c r="BQ1358" s="2" t="s">
        <v>806</v>
      </c>
    </row>
    <row r="1359" spans="1:69">
      <c r="A1359" s="225"/>
      <c r="B1359" s="24"/>
      <c r="C1359" s="24"/>
      <c r="D1359" s="24"/>
      <c r="E1359" s="24"/>
      <c r="F1359" s="24"/>
      <c r="G1359" s="24"/>
      <c r="H1359" s="343"/>
      <c r="I1359" s="467"/>
      <c r="J1359" s="467"/>
      <c r="K1359" s="467"/>
      <c r="L1359" s="467"/>
      <c r="M1359" s="467"/>
      <c r="N1359" s="226"/>
    </row>
    <row r="1360" spans="1:69">
      <c r="A1360" s="225"/>
      <c r="B1360" s="24"/>
      <c r="C1360" s="24"/>
      <c r="D1360" s="24"/>
      <c r="E1360" s="24"/>
      <c r="F1360" s="24"/>
      <c r="G1360" s="24"/>
      <c r="H1360" s="343"/>
      <c r="I1360" s="467"/>
      <c r="J1360" s="467"/>
      <c r="K1360" s="467"/>
      <c r="L1360" s="467"/>
      <c r="M1360" s="467"/>
      <c r="N1360" s="226"/>
    </row>
    <row r="1361" spans="1:69">
      <c r="A1361" s="225"/>
      <c r="B1361" s="24"/>
      <c r="C1361" s="24"/>
      <c r="D1361" s="24"/>
      <c r="E1361" s="24"/>
      <c r="F1361" s="24"/>
      <c r="G1361" s="24"/>
      <c r="H1361" s="343"/>
      <c r="I1361" s="467"/>
      <c r="J1361" s="467"/>
      <c r="K1361" s="467"/>
      <c r="L1361" s="467"/>
      <c r="M1361" s="467"/>
      <c r="N1361" s="226"/>
    </row>
    <row r="1362" spans="1:69">
      <c r="A1362" s="225"/>
      <c r="B1362" s="24"/>
      <c r="C1362" s="24"/>
      <c r="D1362" s="24"/>
      <c r="E1362" s="24"/>
      <c r="F1362" s="24"/>
      <c r="G1362" s="24"/>
      <c r="H1362" s="360">
        <v>2</v>
      </c>
      <c r="I1362" s="467" t="str">
        <f>IF(B$1233="",BM1362,BE1362)</f>
        <v>The less you rely on laws about IMMIGRATION, the more you engage others impacted by IMMIGRATION.</v>
      </c>
      <c r="J1362" s="467"/>
      <c r="K1362" s="467"/>
      <c r="L1362" s="467"/>
      <c r="M1362" s="467"/>
      <c r="N1362" s="226"/>
      <c r="BD1362" s="2">
        <v>2</v>
      </c>
      <c r="BE1362" s="37" t="str">
        <f>CONCATENATE(BG1362,BH1362,BI1362,BJ1362,BK1362,".")</f>
        <v>The less you rely on laws about IMMIGRATION, the more you engage others impacted by IMMIGRATION.</v>
      </c>
      <c r="BF1362" s="47" t="s">
        <v>3</v>
      </c>
      <c r="BG1362" s="2" t="s">
        <v>793</v>
      </c>
      <c r="BH1362" s="2" t="str">
        <f>BH1358</f>
        <v>IMMIGRATION</v>
      </c>
      <c r="BI1362" s="2" t="s">
        <v>794</v>
      </c>
      <c r="BJ1362" s="2" t="str">
        <f>BH1362</f>
        <v>IMMIGRATION</v>
      </c>
      <c r="BM1362" s="2" t="str">
        <f t="shared" ref="BM1362" si="58">CONCATENATE(BN1362,BO1362,BP1362,BQ1362)</f>
        <v>The less you rely on laws for that political issue, the more you engage others impacted by that particular issue.</v>
      </c>
      <c r="BN1362" s="2" t="s">
        <v>785</v>
      </c>
      <c r="BO1362" s="2" t="s">
        <v>808</v>
      </c>
      <c r="BP1362" s="2" t="s">
        <v>807</v>
      </c>
      <c r="BQ1362" s="2" t="s">
        <v>815</v>
      </c>
    </row>
    <row r="1363" spans="1:69">
      <c r="A1363" s="225"/>
      <c r="B1363" s="24"/>
      <c r="C1363" s="24"/>
      <c r="D1363" s="24"/>
      <c r="E1363" s="24"/>
      <c r="F1363" s="24"/>
      <c r="G1363" s="24"/>
      <c r="H1363" s="361"/>
      <c r="I1363" s="467"/>
      <c r="J1363" s="467"/>
      <c r="K1363" s="467"/>
      <c r="L1363" s="467"/>
      <c r="M1363" s="467"/>
      <c r="N1363" s="226"/>
    </row>
    <row r="1364" spans="1:69">
      <c r="A1364" s="225"/>
      <c r="B1364" s="24"/>
      <c r="C1364" s="24"/>
      <c r="D1364" s="24"/>
      <c r="E1364" s="24"/>
      <c r="F1364" s="24"/>
      <c r="G1364" s="24"/>
      <c r="H1364" s="360"/>
      <c r="I1364" s="467"/>
      <c r="J1364" s="467"/>
      <c r="K1364" s="467"/>
      <c r="L1364" s="467"/>
      <c r="M1364" s="467"/>
      <c r="N1364" s="226"/>
    </row>
    <row r="1365" spans="1:69">
      <c r="A1365" s="225"/>
      <c r="B1365" s="24"/>
      <c r="C1365" s="24"/>
      <c r="D1365" s="24"/>
      <c r="E1365" s="24"/>
      <c r="F1365" s="24"/>
      <c r="G1365" s="24"/>
      <c r="H1365" s="361"/>
      <c r="I1365" s="467"/>
      <c r="J1365" s="467"/>
      <c r="K1365" s="467"/>
      <c r="L1365" s="467"/>
      <c r="M1365" s="467"/>
      <c r="N1365" s="226"/>
    </row>
    <row r="1366" spans="1:69">
      <c r="A1366" s="225"/>
      <c r="B1366" s="24"/>
      <c r="C1366" s="24"/>
      <c r="D1366" s="24"/>
      <c r="E1366" s="24"/>
      <c r="F1366" s="24"/>
      <c r="G1366" s="24"/>
      <c r="H1366" s="360">
        <v>3</v>
      </c>
      <c r="I1366" s="467" t="str">
        <f>IF(B$1233="",BM1366,BE1366)</f>
        <v>The more you engage others impacted by IMMIGRATION, the less you alienate others when addressing IMMIGRATION.</v>
      </c>
      <c r="J1366" s="467"/>
      <c r="K1366" s="467"/>
      <c r="L1366" s="467"/>
      <c r="M1366" s="467"/>
      <c r="N1366" s="226"/>
      <c r="BD1366" s="2">
        <v>3</v>
      </c>
      <c r="BE1366" s="37" t="str">
        <f t="shared" ref="BE1366" si="59">CONCATENATE(BG1366,BH1366,BI1366,BJ1366,".")</f>
        <v>The more you engage others impacted by IMMIGRATION, the less you alienate others when addressing IMMIGRATION.</v>
      </c>
      <c r="BF1366" s="47" t="s">
        <v>3</v>
      </c>
      <c r="BG1366" s="2" t="s">
        <v>795</v>
      </c>
      <c r="BH1366" s="2" t="str">
        <f t="shared" ref="BH1366" si="60">BH1362</f>
        <v>IMMIGRATION</v>
      </c>
      <c r="BI1366" s="2" t="s">
        <v>796</v>
      </c>
      <c r="BJ1366" s="2" t="str">
        <f>BH1366</f>
        <v>IMMIGRATION</v>
      </c>
      <c r="BM1366" s="2" t="str">
        <f t="shared" ref="BM1366" si="61">CONCATENATE(BN1366,BO1366,BP1366,BQ1366)</f>
        <v>The more you engagage others impacted by that political issue, the less you alienate others when addressing that issue.</v>
      </c>
      <c r="BN1366" s="2" t="s">
        <v>725</v>
      </c>
      <c r="BO1366" s="2" t="s">
        <v>809</v>
      </c>
      <c r="BP1366" s="2" t="s">
        <v>811</v>
      </c>
      <c r="BQ1366" s="2" t="s">
        <v>813</v>
      </c>
    </row>
    <row r="1367" spans="1:69">
      <c r="A1367" s="225"/>
      <c r="B1367" s="24"/>
      <c r="C1367" s="24"/>
      <c r="D1367" s="24"/>
      <c r="E1367" s="24"/>
      <c r="F1367" s="24"/>
      <c r="G1367" s="24"/>
      <c r="H1367" s="361"/>
      <c r="I1367" s="467"/>
      <c r="J1367" s="467"/>
      <c r="K1367" s="467"/>
      <c r="L1367" s="467"/>
      <c r="M1367" s="467"/>
      <c r="N1367" s="226"/>
    </row>
    <row r="1368" spans="1:69">
      <c r="A1368" s="225"/>
      <c r="B1368" s="24"/>
      <c r="C1368" s="24"/>
      <c r="D1368" s="24"/>
      <c r="E1368" s="24"/>
      <c r="F1368" s="24"/>
      <c r="G1368" s="24"/>
      <c r="H1368" s="360"/>
      <c r="I1368" s="467"/>
      <c r="J1368" s="467"/>
      <c r="K1368" s="467"/>
      <c r="L1368" s="467"/>
      <c r="M1368" s="467"/>
      <c r="N1368" s="226"/>
    </row>
    <row r="1369" spans="1:69">
      <c r="A1369" s="225"/>
      <c r="B1369" s="24"/>
      <c r="C1369" s="24"/>
      <c r="D1369" s="24"/>
      <c r="E1369" s="24"/>
      <c r="F1369" s="24"/>
      <c r="G1369" s="24"/>
      <c r="H1369" s="361"/>
      <c r="I1369" s="467"/>
      <c r="J1369" s="467"/>
      <c r="K1369" s="467"/>
      <c r="L1369" s="467"/>
      <c r="M1369" s="467"/>
      <c r="N1369" s="226"/>
    </row>
    <row r="1370" spans="1:69" ht="13.95" customHeight="1">
      <c r="A1370" s="225"/>
      <c r="B1370" s="24"/>
      <c r="C1370" s="24"/>
      <c r="D1370" s="24"/>
      <c r="E1370" s="24"/>
      <c r="F1370" s="24"/>
      <c r="G1370" s="24"/>
      <c r="H1370" s="360">
        <v>4</v>
      </c>
      <c r="I1370" s="467" t="str">
        <f>IF(B$1233="",BM1370,BE1370)</f>
        <v>The less you alienate others when addressing IMMIGRATION, the more aware of other's needs impacted by IMMIGRATION.</v>
      </c>
      <c r="J1370" s="467"/>
      <c r="K1370" s="467"/>
      <c r="L1370" s="467"/>
      <c r="M1370" s="467"/>
      <c r="N1370" s="226"/>
      <c r="BD1370" s="2">
        <v>4</v>
      </c>
      <c r="BE1370" s="37" t="str">
        <f>CONCATENATE(BG1370,BH1370,BI1370,BJ1370,BK1370,".")</f>
        <v>The less you alienate others when addressing IMMIGRATION, the more aware of other's needs impacted by IMMIGRATION.</v>
      </c>
      <c r="BF1370" s="47" t="s">
        <v>3</v>
      </c>
      <c r="BG1370" s="2" t="s">
        <v>797</v>
      </c>
      <c r="BH1370" s="2" t="str">
        <f t="shared" ref="BH1370" si="62">BH1366</f>
        <v>IMMIGRATION</v>
      </c>
      <c r="BI1370" s="2" t="s">
        <v>798</v>
      </c>
      <c r="BJ1370" s="2" t="str">
        <f>BH1370</f>
        <v>IMMIGRATION</v>
      </c>
      <c r="BM1370" s="2" t="str">
        <f t="shared" ref="BM1370" si="63">CONCATENATE(BN1370,BO1370,BP1370,BQ1370)</f>
        <v>The less you alienate others when addressing that political issue, the more aware of other's needs affected by that issue.</v>
      </c>
      <c r="BN1370" s="2" t="s">
        <v>785</v>
      </c>
      <c r="BO1370" s="2" t="s">
        <v>810</v>
      </c>
      <c r="BP1370" s="2" t="s">
        <v>807</v>
      </c>
      <c r="BQ1370" s="2" t="s">
        <v>812</v>
      </c>
    </row>
    <row r="1371" spans="1:69">
      <c r="A1371" s="225"/>
      <c r="B1371" s="24"/>
      <c r="C1371" s="24"/>
      <c r="D1371" s="24"/>
      <c r="E1371" s="24"/>
      <c r="F1371" s="24"/>
      <c r="G1371" s="24"/>
      <c r="H1371" s="361"/>
      <c r="I1371" s="467"/>
      <c r="J1371" s="467"/>
      <c r="K1371" s="467"/>
      <c r="L1371" s="467"/>
      <c r="M1371" s="467"/>
      <c r="N1371" s="226"/>
    </row>
    <row r="1372" spans="1:69">
      <c r="A1372" s="225"/>
      <c r="B1372" s="24"/>
      <c r="C1372" s="24"/>
      <c r="D1372" s="24"/>
      <c r="E1372" s="24"/>
      <c r="F1372" s="24"/>
      <c r="G1372" s="24"/>
      <c r="H1372" s="360"/>
      <c r="I1372" s="467"/>
      <c r="J1372" s="467"/>
      <c r="K1372" s="467"/>
      <c r="L1372" s="467"/>
      <c r="M1372" s="467"/>
      <c r="N1372" s="226"/>
    </row>
    <row r="1373" spans="1:69">
      <c r="A1373" s="225"/>
      <c r="B1373" s="24"/>
      <c r="C1373" s="24"/>
      <c r="D1373" s="24"/>
      <c r="E1373" s="24"/>
      <c r="F1373" s="24"/>
      <c r="G1373" s="24"/>
      <c r="H1373" s="361"/>
      <c r="I1373" s="467"/>
      <c r="J1373" s="467"/>
      <c r="K1373" s="467"/>
      <c r="L1373" s="467"/>
      <c r="M1373" s="467"/>
      <c r="N1373" s="226"/>
    </row>
    <row r="1374" spans="1:69">
      <c r="A1374" s="225"/>
      <c r="B1374" s="24"/>
      <c r="C1374" s="24"/>
      <c r="D1374" s="24"/>
      <c r="E1374" s="24"/>
      <c r="F1374" s="24"/>
      <c r="G1374" s="24"/>
      <c r="H1374" s="360">
        <v>5</v>
      </c>
      <c r="I1374" s="467" t="str">
        <f>IF(B$1233="",BM1374,BE1374)</f>
        <v>The more aware of other's IMMIGRATION impacted needs….</v>
      </c>
      <c r="J1374" s="467"/>
      <c r="K1374" s="467"/>
      <c r="L1374" s="467"/>
      <c r="M1374" s="467"/>
      <c r="N1374" s="226"/>
      <c r="BD1374" s="2">
        <v>5</v>
      </c>
      <c r="BE1374" s="37" t="str">
        <f t="shared" ref="BE1374" si="64">CONCATENATE(BG1374,BH1374,BI1374,BJ1374,".")</f>
        <v>The more aware of other's IMMIGRATION impacted needs….</v>
      </c>
      <c r="BF1374" s="47" t="s">
        <v>3</v>
      </c>
      <c r="BG1374" s="2" t="s">
        <v>799</v>
      </c>
      <c r="BH1374" s="2" t="str">
        <f t="shared" ref="BH1374" si="65">BH1370</f>
        <v>IMMIGRATION</v>
      </c>
      <c r="BI1374" s="2" t="s">
        <v>789</v>
      </c>
      <c r="BM1374" s="2" t="str">
        <f>CONCATENATE(BN1374,BO1374)</f>
        <v>The more aware of other's impacted needs by that issue…</v>
      </c>
      <c r="BN1374" s="2" t="s">
        <v>725</v>
      </c>
      <c r="BO1374" s="2" t="s">
        <v>805</v>
      </c>
    </row>
    <row r="1375" spans="1:69" ht="13.95" customHeight="1">
      <c r="A1375" s="225"/>
      <c r="B1375" s="24"/>
      <c r="C1375" s="24"/>
      <c r="D1375" s="24"/>
      <c r="E1375" s="24"/>
      <c r="F1375" s="24"/>
      <c r="G1375" s="24"/>
      <c r="H1375" s="343"/>
      <c r="I1375" s="467"/>
      <c r="J1375" s="467"/>
      <c r="K1375" s="467"/>
      <c r="L1375" s="467"/>
      <c r="M1375" s="467"/>
      <c r="N1375" s="226"/>
    </row>
    <row r="1376" spans="1:69">
      <c r="A1376" s="225"/>
      <c r="B1376" s="24"/>
      <c r="C1376" s="24"/>
      <c r="D1376" s="24"/>
      <c r="E1376" s="24"/>
      <c r="F1376" s="24"/>
      <c r="G1376" s="24"/>
      <c r="H1376" s="343"/>
      <c r="I1376" s="467"/>
      <c r="J1376" s="467"/>
      <c r="K1376" s="467"/>
      <c r="L1376" s="467"/>
      <c r="M1376" s="467"/>
      <c r="N1376" s="226"/>
    </row>
    <row r="1377" spans="1:81">
      <c r="A1377" s="227"/>
      <c r="B1377" s="232"/>
      <c r="C1377" s="232"/>
      <c r="D1377" s="232"/>
      <c r="E1377" s="232"/>
      <c r="F1377" s="232"/>
      <c r="G1377" s="232"/>
      <c r="H1377" s="345"/>
      <c r="I1377" s="232"/>
      <c r="J1377" s="232"/>
      <c r="K1377" s="232"/>
      <c r="L1377" s="232"/>
      <c r="M1377" s="232"/>
      <c r="N1377" s="229"/>
    </row>
    <row r="1378" spans="1:81" ht="30" customHeight="1">
      <c r="A1378" s="221" t="s">
        <v>1148</v>
      </c>
      <c r="B1378" s="379" t="s">
        <v>1214</v>
      </c>
      <c r="C1378" s="379"/>
      <c r="D1378" s="379"/>
      <c r="E1378" s="379"/>
      <c r="F1378" s="379"/>
      <c r="G1378" s="379"/>
      <c r="H1378" s="379"/>
      <c r="I1378" s="379"/>
      <c r="J1378" s="379"/>
      <c r="K1378" s="379"/>
      <c r="L1378" s="379"/>
      <c r="M1378" s="182"/>
      <c r="N1378" s="233" t="s">
        <v>1149</v>
      </c>
    </row>
    <row r="1379" spans="1:81">
      <c r="A1379" s="225"/>
      <c r="B1379" s="384" t="s">
        <v>1242</v>
      </c>
      <c r="C1379" s="384"/>
      <c r="D1379" s="384"/>
      <c r="E1379" s="384"/>
      <c r="F1379" s="384"/>
      <c r="G1379" s="384"/>
      <c r="H1379" s="384"/>
      <c r="I1379" s="384"/>
      <c r="J1379" s="384"/>
      <c r="K1379" s="384"/>
      <c r="L1379" s="384"/>
      <c r="M1379" s="384"/>
      <c r="N1379" s="226"/>
    </row>
    <row r="1380" spans="1:81">
      <c r="A1380" s="225"/>
      <c r="B1380" s="384"/>
      <c r="C1380" s="384"/>
      <c r="D1380" s="384"/>
      <c r="E1380" s="384"/>
      <c r="F1380" s="384"/>
      <c r="G1380" s="384"/>
      <c r="H1380" s="384"/>
      <c r="I1380" s="384"/>
      <c r="J1380" s="384"/>
      <c r="K1380" s="384"/>
      <c r="L1380" s="384"/>
      <c r="M1380" s="384"/>
      <c r="N1380" s="226"/>
    </row>
    <row r="1381" spans="1:81">
      <c r="A1381" s="225"/>
      <c r="B1381" s="384"/>
      <c r="C1381" s="384"/>
      <c r="D1381" s="384"/>
      <c r="E1381" s="384"/>
      <c r="F1381" s="384"/>
      <c r="G1381" s="384"/>
      <c r="H1381" s="384"/>
      <c r="I1381" s="384"/>
      <c r="J1381" s="384"/>
      <c r="K1381" s="384"/>
      <c r="L1381" s="384"/>
      <c r="M1381" s="384"/>
      <c r="N1381" s="226"/>
    </row>
    <row r="1382" spans="1:81" ht="13.95" customHeight="1">
      <c r="A1382" s="225"/>
      <c r="B1382" s="382" t="s">
        <v>1243</v>
      </c>
      <c r="C1382" s="382"/>
      <c r="D1382" s="382"/>
      <c r="E1382" s="382"/>
      <c r="F1382" s="382"/>
      <c r="G1382" s="382"/>
      <c r="H1382" s="382"/>
      <c r="I1382" s="382"/>
      <c r="J1382" s="382"/>
      <c r="K1382" s="382"/>
      <c r="L1382" s="382"/>
      <c r="M1382" s="382"/>
      <c r="N1382" s="226"/>
    </row>
    <row r="1383" spans="1:81">
      <c r="A1383" s="225"/>
      <c r="B1383" s="382"/>
      <c r="C1383" s="382"/>
      <c r="D1383" s="382"/>
      <c r="E1383" s="382"/>
      <c r="F1383" s="382"/>
      <c r="G1383" s="382"/>
      <c r="H1383" s="382"/>
      <c r="I1383" s="382"/>
      <c r="J1383" s="382"/>
      <c r="K1383" s="382"/>
      <c r="L1383" s="382"/>
      <c r="M1383" s="382"/>
      <c r="N1383" s="226"/>
    </row>
    <row r="1384" spans="1:81">
      <c r="A1384" s="225"/>
      <c r="B1384" s="382"/>
      <c r="C1384" s="382"/>
      <c r="D1384" s="382"/>
      <c r="E1384" s="382"/>
      <c r="F1384" s="382"/>
      <c r="G1384" s="382"/>
      <c r="H1384" s="382"/>
      <c r="I1384" s="382"/>
      <c r="J1384" s="382"/>
      <c r="K1384" s="382"/>
      <c r="L1384" s="382"/>
      <c r="M1384" s="382"/>
      <c r="N1384" s="226"/>
    </row>
    <row r="1385" spans="1:81">
      <c r="A1385" s="225"/>
      <c r="B1385" s="382"/>
      <c r="C1385" s="382"/>
      <c r="D1385" s="382"/>
      <c r="E1385" s="382"/>
      <c r="F1385" s="382"/>
      <c r="G1385" s="382"/>
      <c r="H1385" s="382"/>
      <c r="I1385" s="382"/>
      <c r="J1385" s="382"/>
      <c r="K1385" s="382"/>
      <c r="L1385" s="382"/>
      <c r="M1385" s="382"/>
      <c r="N1385" s="226"/>
    </row>
    <row r="1386" spans="1:81">
      <c r="A1386" s="225"/>
      <c r="B1386" s="500"/>
      <c r="C1386" s="500"/>
      <c r="D1386" s="500"/>
      <c r="E1386" s="500"/>
      <c r="F1386" s="500"/>
      <c r="G1386" s="500"/>
      <c r="H1386" s="500"/>
      <c r="I1386" s="500"/>
      <c r="J1386" s="500"/>
      <c r="K1386" s="500"/>
      <c r="L1386" s="500"/>
      <c r="M1386" s="500"/>
      <c r="N1386" s="226"/>
    </row>
    <row r="1387" spans="1:81">
      <c r="A1387" s="225"/>
      <c r="B1387" s="24"/>
      <c r="C1387" s="24"/>
      <c r="D1387" s="24"/>
      <c r="E1387" s="24"/>
      <c r="F1387" s="24"/>
      <c r="G1387" s="24"/>
      <c r="H1387" s="343"/>
      <c r="I1387" s="24"/>
      <c r="J1387" s="24"/>
      <c r="K1387" s="24"/>
      <c r="L1387" s="24"/>
      <c r="M1387" s="24"/>
      <c r="N1387" s="226"/>
    </row>
    <row r="1388" spans="1:81" ht="18.600000000000001" customHeight="1">
      <c r="A1388" s="225"/>
      <c r="B1388" s="492" t="str">
        <f>BB1389</f>
        <v>If we win for immigrants crossing the border, I will respect its impact on your border security concerns.</v>
      </c>
      <c r="C1388" s="492"/>
      <c r="D1388" s="492"/>
      <c r="E1388" s="492"/>
      <c r="F1388" s="492"/>
      <c r="G1388" s="24"/>
      <c r="H1388" s="343"/>
      <c r="I1388" s="493" t="str">
        <f>BB1391</f>
        <v>If we win at border security, I will respect its impact on the immigrants you care about crossing the border.</v>
      </c>
      <c r="J1388" s="493"/>
      <c r="K1388" s="493"/>
      <c r="L1388" s="493"/>
      <c r="M1388" s="493"/>
      <c r="N1388" s="226"/>
      <c r="BE1388" s="49" t="str">
        <f t="shared" ref="BE1388:BL1388" si="66">BE1293</f>
        <v>IMM</v>
      </c>
      <c r="BF1388" s="49" t="str">
        <f t="shared" si="66"/>
        <v>CLI</v>
      </c>
      <c r="BG1388" s="49" t="str">
        <f t="shared" si="66"/>
        <v>GUN</v>
      </c>
      <c r="BH1388" s="49" t="str">
        <f t="shared" si="66"/>
        <v>ABO</v>
      </c>
      <c r="BI1388" s="49" t="str">
        <f t="shared" si="66"/>
        <v>HEA</v>
      </c>
      <c r="BJ1388" s="49" t="str">
        <f t="shared" si="66"/>
        <v>CRI</v>
      </c>
      <c r="BK1388" s="49" t="str">
        <f t="shared" si="66"/>
        <v>ECO</v>
      </c>
      <c r="BL1388" s="49" t="str">
        <f t="shared" si="66"/>
        <v>RAC</v>
      </c>
      <c r="BM1388" s="47" t="s">
        <v>3</v>
      </c>
    </row>
    <row r="1389" spans="1:81" ht="13.95" customHeight="1">
      <c r="A1389" s="225"/>
      <c r="B1389" s="492"/>
      <c r="C1389" s="492"/>
      <c r="D1389" s="492"/>
      <c r="E1389" s="492"/>
      <c r="F1389" s="492"/>
      <c r="G1389" s="24"/>
      <c r="H1389" s="343"/>
      <c r="I1389" s="493"/>
      <c r="J1389" s="493"/>
      <c r="K1389" s="493"/>
      <c r="L1389" s="493"/>
      <c r="M1389" s="493"/>
      <c r="N1389" s="226"/>
      <c r="BB1389" s="2" t="str">
        <f t="shared" ref="BB1389:BB1392" si="67">IF($C$1047=BB$1047,BE1389,IF($C$1047=BB$1048,BF1389,IF($C$1047=BB$1049,BG1389,IF($C$1047=BB$1050,BH1389,IF($C$1047=BB$1051,BI1389,IF($C$1047=BB$1052,BJ1389,IF($C$1047=BB$1053,BK1389,IF($C$1047=BB$1054,BL1389,""))))))))</f>
        <v>If we win for immigrants crossing the border, I will respect its impact on your border security concerns.</v>
      </c>
      <c r="BD1389" s="131" t="s">
        <v>602</v>
      </c>
      <c r="BE1389" s="2" t="str">
        <f>CONCATENATE(BV1389,BV1390,BV1391,BV1392)</f>
        <v>If we win for immigrants crossing the border, I will respect its impact on your border security concerns.</v>
      </c>
      <c r="BF1389" s="2" t="str">
        <f>CONCATENATE(BW1389,BW1390,BW1391,BW1392)</f>
        <v>If we win with environmental controls, I will respect how they impact your strenuously regulated life.</v>
      </c>
      <c r="BG1389" s="2" t="str">
        <f>CONCATENATE(BX1389,BX1390,BX1391,BX1392)</f>
        <v>If we win strengthen gun control, I will respect its impact on your right and need to arm yourself.</v>
      </c>
      <c r="BH1389" s="2" t="str">
        <f>CONCATENATE(BY1389,BY1390,BY1391,BY1392)</f>
        <v>If we win reproductive rights, I will respect its impact on your need to give voice to the unborn.</v>
      </c>
      <c r="BI1389" s="2" t="s">
        <v>842</v>
      </c>
      <c r="BJ1389" s="2" t="s">
        <v>892</v>
      </c>
      <c r="BK1389" s="2" t="s">
        <v>847</v>
      </c>
      <c r="BL1389" s="2" t="s">
        <v>893</v>
      </c>
      <c r="BM1389" s="47" t="s">
        <v>3</v>
      </c>
      <c r="BN1389" s="2" t="s">
        <v>855</v>
      </c>
      <c r="BU1389" s="131" t="s">
        <v>602</v>
      </c>
      <c r="BV1389" s="2" t="s">
        <v>857</v>
      </c>
      <c r="BW1389" s="2" t="s">
        <v>857</v>
      </c>
      <c r="BX1389" s="2" t="s">
        <v>857</v>
      </c>
      <c r="BY1389" s="2" t="s">
        <v>857</v>
      </c>
      <c r="BZ1389" s="2" t="s">
        <v>857</v>
      </c>
      <c r="CA1389" s="2" t="s">
        <v>857</v>
      </c>
      <c r="CB1389" s="2" t="s">
        <v>857</v>
      </c>
      <c r="CC1389" s="2" t="s">
        <v>857</v>
      </c>
    </row>
    <row r="1390" spans="1:81" ht="13.95" customHeight="1">
      <c r="A1390" s="225"/>
      <c r="B1390" s="492"/>
      <c r="C1390" s="492"/>
      <c r="D1390" s="492"/>
      <c r="E1390" s="492"/>
      <c r="F1390" s="492"/>
      <c r="G1390" s="24"/>
      <c r="H1390" s="343"/>
      <c r="I1390" s="493"/>
      <c r="J1390" s="493"/>
      <c r="K1390" s="493"/>
      <c r="L1390" s="493"/>
      <c r="M1390" s="493"/>
      <c r="N1390" s="226"/>
      <c r="BB1390" s="2" t="str">
        <f t="shared" si="67"/>
        <v>If we lose immigrant rights, I will expect you to appreciate how devastating this can be to our impacted families and communities.</v>
      </c>
      <c r="BD1390" s="131" t="s">
        <v>603</v>
      </c>
      <c r="BE1390" s="2" t="str">
        <f>CONCATENATE(BV1393,BV1394,BV1395,BV1396)</f>
        <v>If we lose immigrant rights, I will expect you to appreciate how devastating this can be to our impacted families and communities.</v>
      </c>
      <c r="BF1390" s="2" t="str">
        <f>CONCATENATE(BW1393,BW1394,BW1395,BW1396)</f>
        <v>If we fail to stem climate change, I will expect you to appreciate the alarming impact on our affected habitats.</v>
      </c>
      <c r="BG1390" s="2" t="str">
        <f>CONCATENATE(BX1393,BX1394,BX1395,BX1396)</f>
        <v>If we lose gun control, I will expect you to appreciate my fears of gun violence with each mass shooting.</v>
      </c>
      <c r="BH1390" s="2" t="str">
        <f>CONCATENATE(BY1393,BY1394,BY1395,BY1396)</f>
        <v>If we lose reproductive rights, I will expect you to appreciate its impact on our reproductive health needs.</v>
      </c>
      <c r="BI1390" s="2" t="s">
        <v>891</v>
      </c>
      <c r="BJ1390" s="2" t="s">
        <v>845</v>
      </c>
      <c r="BK1390" s="2" t="s">
        <v>848</v>
      </c>
      <c r="BL1390" s="2" t="s">
        <v>852</v>
      </c>
      <c r="BM1390" s="47" t="s">
        <v>3</v>
      </c>
      <c r="BN1390" s="2" t="s">
        <v>856</v>
      </c>
      <c r="BV1390" s="2" t="s">
        <v>861</v>
      </c>
      <c r="BW1390" s="2" t="s">
        <v>868</v>
      </c>
      <c r="BX1390" s="2" t="s">
        <v>876</v>
      </c>
      <c r="BY1390" s="2" t="s">
        <v>882</v>
      </c>
    </row>
    <row r="1391" spans="1:81" ht="13.95" customHeight="1">
      <c r="A1391" s="225"/>
      <c r="B1391" s="492"/>
      <c r="C1391" s="492"/>
      <c r="D1391" s="492"/>
      <c r="E1391" s="492"/>
      <c r="F1391" s="492"/>
      <c r="G1391" s="24"/>
      <c r="H1391" s="343"/>
      <c r="I1391" s="493"/>
      <c r="J1391" s="493"/>
      <c r="K1391" s="493"/>
      <c r="L1391" s="493"/>
      <c r="M1391" s="493"/>
      <c r="N1391" s="226"/>
      <c r="BB1391" s="2" t="str">
        <f t="shared" si="67"/>
        <v>If we win at border security, I will respect its impact on the immigrants you care about crossing the border.</v>
      </c>
      <c r="BD1391" s="131" t="s">
        <v>604</v>
      </c>
      <c r="BE1391" s="2" t="str">
        <f>CONCATENATE(BV1397,BV1398,BV1399,BV1400)</f>
        <v>If we win at border security, I will respect its impact on the immigrants you care about crossing the border.</v>
      </c>
      <c r="BF1391" s="2" t="str">
        <f>CONCATENATE(BW1397,BW1398,BW1399,BW1400)</f>
        <v>If we allow nature to correct itself, I will respect how my deregulated business could impact you.</v>
      </c>
      <c r="BG1391" s="2" t="str">
        <f>CONCATENATE(BX1397,BX1398,BX1399,BX1400)</f>
        <v>If we win to counter gun control, I will respect your trauma from various forms of gun violence.</v>
      </c>
      <c r="BH1391" s="2" t="str">
        <f>CONCATENATE(BY1397,BY1398,BY1399,BY1400)</f>
        <v xml:space="preserve">If we win rights for the unborn, I will respect its impact on your reproductive health needs. </v>
      </c>
      <c r="BI1391" s="2" t="s">
        <v>843</v>
      </c>
      <c r="BJ1391" s="2" t="s">
        <v>851</v>
      </c>
      <c r="BK1391" s="2" t="s">
        <v>849</v>
      </c>
      <c r="BL1391" s="2" t="s">
        <v>853</v>
      </c>
      <c r="BM1391" s="47" t="s">
        <v>3</v>
      </c>
      <c r="BN1391" s="2" t="s">
        <v>855</v>
      </c>
      <c r="BV1391" s="2" t="s">
        <v>858</v>
      </c>
      <c r="BW1391" s="2" t="s">
        <v>858</v>
      </c>
      <c r="BX1391" s="2" t="s">
        <v>858</v>
      </c>
      <c r="BY1391" s="2" t="s">
        <v>858</v>
      </c>
      <c r="BZ1391" s="2" t="s">
        <v>858</v>
      </c>
      <c r="CA1391" s="2" t="s">
        <v>858</v>
      </c>
      <c r="CB1391" s="2" t="s">
        <v>858</v>
      </c>
      <c r="CC1391" s="2" t="s">
        <v>858</v>
      </c>
    </row>
    <row r="1392" spans="1:81" ht="15" customHeight="1">
      <c r="A1392" s="225"/>
      <c r="B1392" s="492"/>
      <c r="C1392" s="492"/>
      <c r="D1392" s="492"/>
      <c r="E1392" s="492"/>
      <c r="F1392" s="492"/>
      <c r="G1392" s="24"/>
      <c r="H1392" s="343"/>
      <c r="I1392" s="493"/>
      <c r="J1392" s="493"/>
      <c r="K1392" s="493"/>
      <c r="L1392" s="493"/>
      <c r="M1392" s="493"/>
      <c r="N1392" s="226"/>
      <c r="BB1392" s="2" t="str">
        <f t="shared" si="67"/>
        <v>If we lose border security, I will expect you to appreciate how devastating this can be to our impacted families and communities.</v>
      </c>
      <c r="BD1392" s="131" t="s">
        <v>605</v>
      </c>
      <c r="BE1392" s="2" t="str">
        <f>CONCATENATE(BV1401,BV1402,BV1403,BV1404)</f>
        <v>If we lose border security, I will expect you to appreciate how devastating this can be to our impacted families and communities.</v>
      </c>
      <c r="BF1392" s="2" t="str">
        <f>CONCATENATE(BW1401,BW1402,BW1403,BW1404)</f>
        <v>If subjected further to onereous regulations, I will expect you to appreciate my reduced capacity to provide for you.</v>
      </c>
      <c r="BG1392" s="2" t="str">
        <f>CONCATENATE(BX1401,BX1402,BX1403,BX1404)</f>
        <v>If we lose gun rights, I will expect you to appreciate its impact on my right and need to arm myself.</v>
      </c>
      <c r="BH1392" s="2" t="str">
        <f>CONCATENATE(BY1401,BY1402,BY1403,BY1404)</f>
        <v>If we lose rights for the unborn, I will expect you to appreciate its impact on the voiceless unborn.</v>
      </c>
      <c r="BI1392" s="2" t="s">
        <v>844</v>
      </c>
      <c r="BJ1392" s="2" t="s">
        <v>846</v>
      </c>
      <c r="BK1392" s="2" t="s">
        <v>854</v>
      </c>
      <c r="BL1392" s="2" t="s">
        <v>894</v>
      </c>
      <c r="BM1392" s="47" t="s">
        <v>3</v>
      </c>
      <c r="BN1392" s="2" t="s">
        <v>856</v>
      </c>
      <c r="BV1392" s="2" t="s">
        <v>862</v>
      </c>
      <c r="BW1392" s="2" t="s">
        <v>869</v>
      </c>
      <c r="BX1392" s="2" t="s">
        <v>877</v>
      </c>
      <c r="BY1392" s="2" t="s">
        <v>883</v>
      </c>
    </row>
    <row r="1393" spans="1:81" ht="13.95" customHeight="1">
      <c r="A1393" s="225"/>
      <c r="B1393" s="492"/>
      <c r="C1393" s="492"/>
      <c r="D1393" s="492"/>
      <c r="E1393" s="492"/>
      <c r="F1393" s="492"/>
      <c r="G1393" s="24"/>
      <c r="H1393" s="343"/>
      <c r="I1393" s="493"/>
      <c r="J1393" s="493"/>
      <c r="K1393" s="493"/>
      <c r="L1393" s="493"/>
      <c r="M1393" s="493"/>
      <c r="N1393" s="226"/>
      <c r="BU1393" s="131" t="s">
        <v>603</v>
      </c>
      <c r="BV1393" s="2" t="s">
        <v>860</v>
      </c>
      <c r="BW1393" s="2" t="s">
        <v>860</v>
      </c>
      <c r="BX1393" s="2" t="s">
        <v>860</v>
      </c>
      <c r="BY1393" s="2" t="s">
        <v>860</v>
      </c>
      <c r="BZ1393" s="2" t="s">
        <v>860</v>
      </c>
      <c r="CA1393" s="2" t="s">
        <v>860</v>
      </c>
      <c r="CB1393" s="2" t="s">
        <v>860</v>
      </c>
      <c r="CC1393" s="2" t="s">
        <v>860</v>
      </c>
    </row>
    <row r="1394" spans="1:81" ht="13.95" customHeight="1">
      <c r="A1394" s="225"/>
      <c r="B1394" s="492"/>
      <c r="C1394" s="492"/>
      <c r="D1394" s="492"/>
      <c r="E1394" s="492"/>
      <c r="F1394" s="492"/>
      <c r="G1394" s="24"/>
      <c r="H1394" s="343"/>
      <c r="I1394" s="493"/>
      <c r="J1394" s="493"/>
      <c r="K1394" s="493"/>
      <c r="L1394" s="493"/>
      <c r="M1394" s="493"/>
      <c r="N1394" s="226"/>
      <c r="BV1394" s="2" t="s">
        <v>863</v>
      </c>
      <c r="BW1394" s="2" t="s">
        <v>870</v>
      </c>
      <c r="BX1394" s="2" t="s">
        <v>878</v>
      </c>
      <c r="BY1394" s="2" t="s">
        <v>884</v>
      </c>
    </row>
    <row r="1395" spans="1:81" ht="13.95" customHeight="1">
      <c r="A1395" s="225"/>
      <c r="B1395" s="492"/>
      <c r="C1395" s="492"/>
      <c r="D1395" s="492"/>
      <c r="E1395" s="492"/>
      <c r="F1395" s="492"/>
      <c r="G1395" s="24"/>
      <c r="H1395" s="343"/>
      <c r="I1395" s="493"/>
      <c r="J1395" s="493"/>
      <c r="K1395" s="493"/>
      <c r="L1395" s="493"/>
      <c r="M1395" s="493"/>
      <c r="N1395" s="226"/>
      <c r="BV1395" s="2" t="s">
        <v>859</v>
      </c>
      <c r="BW1395" s="2" t="s">
        <v>859</v>
      </c>
      <c r="BX1395" s="2" t="s">
        <v>859</v>
      </c>
      <c r="BY1395" s="2" t="s">
        <v>859</v>
      </c>
      <c r="BZ1395" s="2" t="s">
        <v>859</v>
      </c>
      <c r="CA1395" s="2" t="s">
        <v>859</v>
      </c>
      <c r="CB1395" s="2" t="s">
        <v>859</v>
      </c>
      <c r="CC1395" s="2" t="s">
        <v>859</v>
      </c>
    </row>
    <row r="1396" spans="1:81" ht="14.4" customHeight="1">
      <c r="A1396" s="225"/>
      <c r="B1396" s="24"/>
      <c r="C1396" s="24"/>
      <c r="D1396" s="24"/>
      <c r="E1396" s="24"/>
      <c r="F1396" s="24"/>
      <c r="G1396" s="494" t="s">
        <v>553</v>
      </c>
      <c r="H1396" s="495" t="s">
        <v>552</v>
      </c>
      <c r="I1396" s="24"/>
      <c r="J1396" s="24"/>
      <c r="K1396" s="24"/>
      <c r="L1396" s="24"/>
      <c r="M1396" s="24"/>
      <c r="N1396" s="226"/>
      <c r="BE1396" s="159" t="s">
        <v>985</v>
      </c>
      <c r="BV1396" s="2" t="s">
        <v>864</v>
      </c>
      <c r="BW1396" s="2" t="s">
        <v>871</v>
      </c>
      <c r="BX1396" s="2" t="s">
        <v>879</v>
      </c>
      <c r="BY1396" s="2" t="s">
        <v>885</v>
      </c>
    </row>
    <row r="1397" spans="1:81" ht="14.4" customHeight="1">
      <c r="A1397" s="225"/>
      <c r="B1397" s="24"/>
      <c r="C1397" s="24"/>
      <c r="D1397" s="24"/>
      <c r="E1397" s="24"/>
      <c r="F1397" s="24"/>
      <c r="G1397" s="494"/>
      <c r="H1397" s="495"/>
      <c r="I1397" s="24"/>
      <c r="J1397" s="24"/>
      <c r="K1397" s="24"/>
      <c r="L1397" s="24"/>
      <c r="M1397" s="24"/>
      <c r="N1397" s="226"/>
      <c r="BE1397" s="159" t="s">
        <v>986</v>
      </c>
      <c r="BU1397" s="131" t="s">
        <v>604</v>
      </c>
      <c r="BV1397" s="2" t="s">
        <v>857</v>
      </c>
      <c r="BW1397" s="2" t="s">
        <v>860</v>
      </c>
      <c r="BX1397" s="2" t="s">
        <v>857</v>
      </c>
      <c r="BY1397" s="2" t="s">
        <v>857</v>
      </c>
      <c r="BZ1397" s="2" t="s">
        <v>857</v>
      </c>
      <c r="CA1397" s="2" t="s">
        <v>857</v>
      </c>
      <c r="CB1397" s="2" t="s">
        <v>857</v>
      </c>
      <c r="CC1397" s="2" t="s">
        <v>857</v>
      </c>
    </row>
    <row r="1398" spans="1:81" ht="13.95" customHeight="1">
      <c r="A1398" s="225"/>
      <c r="B1398" s="24"/>
      <c r="C1398" s="24"/>
      <c r="D1398" s="24"/>
      <c r="E1398" s="24"/>
      <c r="F1398" s="24"/>
      <c r="G1398" s="494"/>
      <c r="H1398" s="495"/>
      <c r="I1398" s="24"/>
      <c r="J1398" s="24"/>
      <c r="K1398" s="24"/>
      <c r="L1398" s="24"/>
      <c r="M1398" s="24"/>
      <c r="N1398" s="226"/>
      <c r="BE1398" s="159" t="s">
        <v>984</v>
      </c>
      <c r="BV1398" s="2" t="s">
        <v>865</v>
      </c>
      <c r="BW1398" s="2" t="s">
        <v>872</v>
      </c>
      <c r="BX1398" s="2" t="s">
        <v>914</v>
      </c>
      <c r="BY1398" s="2" t="s">
        <v>886</v>
      </c>
    </row>
    <row r="1399" spans="1:81" ht="13.95" customHeight="1">
      <c r="A1399" s="225"/>
      <c r="B1399" s="24"/>
      <c r="C1399" s="24"/>
      <c r="D1399" s="24"/>
      <c r="E1399" s="24"/>
      <c r="F1399" s="24"/>
      <c r="G1399" s="494"/>
      <c r="H1399" s="495"/>
      <c r="I1399" s="24"/>
      <c r="J1399" s="24"/>
      <c r="K1399" s="24"/>
      <c r="L1399" s="24"/>
      <c r="M1399" s="24"/>
      <c r="N1399" s="226"/>
      <c r="BE1399" s="159" t="s">
        <v>987</v>
      </c>
      <c r="BV1399" s="2" t="s">
        <v>858</v>
      </c>
      <c r="BW1399" s="2" t="s">
        <v>858</v>
      </c>
      <c r="BX1399" s="2" t="s">
        <v>858</v>
      </c>
      <c r="BY1399" s="2" t="s">
        <v>858</v>
      </c>
      <c r="BZ1399" s="2" t="s">
        <v>858</v>
      </c>
      <c r="CA1399" s="2" t="s">
        <v>858</v>
      </c>
      <c r="CB1399" s="2" t="s">
        <v>858</v>
      </c>
      <c r="CC1399" s="2" t="s">
        <v>858</v>
      </c>
    </row>
    <row r="1400" spans="1:81" ht="13.95" customHeight="1">
      <c r="A1400" s="225"/>
      <c r="B1400" s="24"/>
      <c r="C1400" s="24"/>
      <c r="D1400" s="24"/>
      <c r="E1400" s="24"/>
      <c r="F1400" s="24"/>
      <c r="G1400" s="494"/>
      <c r="H1400" s="495"/>
      <c r="I1400" s="24"/>
      <c r="J1400" s="24"/>
      <c r="K1400" s="24"/>
      <c r="L1400" s="24"/>
      <c r="M1400" s="24"/>
      <c r="N1400" s="226"/>
      <c r="BE1400" s="159" t="s">
        <v>988</v>
      </c>
      <c r="BV1400" s="2" t="s">
        <v>866</v>
      </c>
      <c r="BW1400" s="2" t="s">
        <v>873</v>
      </c>
      <c r="BX1400" s="2" t="s">
        <v>890</v>
      </c>
      <c r="BY1400" s="2" t="s">
        <v>887</v>
      </c>
    </row>
    <row r="1401" spans="1:81" ht="13.95" customHeight="1">
      <c r="A1401" s="225"/>
      <c r="B1401" s="492" t="str">
        <f>BB1390</f>
        <v>If we lose immigrant rights, I will expect you to appreciate how devastating this can be to our impacted families and communities.</v>
      </c>
      <c r="C1401" s="492"/>
      <c r="D1401" s="492"/>
      <c r="E1401" s="492"/>
      <c r="F1401" s="492"/>
      <c r="G1401" s="24"/>
      <c r="H1401" s="343"/>
      <c r="I1401" s="493" t="str">
        <f>BB1392</f>
        <v>If we lose border security, I will expect you to appreciate how devastating this can be to our impacted families and communities.</v>
      </c>
      <c r="J1401" s="493"/>
      <c r="K1401" s="493"/>
      <c r="L1401" s="493"/>
      <c r="M1401" s="493"/>
      <c r="N1401" s="226"/>
      <c r="BU1401" s="131" t="s">
        <v>605</v>
      </c>
      <c r="BV1401" s="2" t="s">
        <v>860</v>
      </c>
      <c r="BW1401" s="2" t="s">
        <v>850</v>
      </c>
      <c r="BX1401" s="2" t="s">
        <v>860</v>
      </c>
      <c r="BY1401" s="2" t="s">
        <v>860</v>
      </c>
      <c r="BZ1401" s="2" t="s">
        <v>860</v>
      </c>
      <c r="CA1401" s="2" t="s">
        <v>860</v>
      </c>
      <c r="CB1401" s="2" t="s">
        <v>860</v>
      </c>
      <c r="CC1401" s="2" t="s">
        <v>860</v>
      </c>
    </row>
    <row r="1402" spans="1:81" ht="13.95" customHeight="1">
      <c r="A1402" s="225"/>
      <c r="B1402" s="492"/>
      <c r="C1402" s="492"/>
      <c r="D1402" s="492"/>
      <c r="E1402" s="492"/>
      <c r="F1402" s="492"/>
      <c r="G1402" s="24"/>
      <c r="H1402" s="343"/>
      <c r="I1402" s="493"/>
      <c r="J1402" s="493"/>
      <c r="K1402" s="493"/>
      <c r="L1402" s="493"/>
      <c r="M1402" s="493"/>
      <c r="N1402" s="226"/>
      <c r="BF1402" s="37" t="str">
        <f>BF1307</f>
        <v>immigration</v>
      </c>
      <c r="BV1402" s="2" t="s">
        <v>867</v>
      </c>
      <c r="BW1402" s="2" t="s">
        <v>874</v>
      </c>
      <c r="BX1402" s="2" t="s">
        <v>880</v>
      </c>
      <c r="BY1402" s="2" t="s">
        <v>888</v>
      </c>
    </row>
    <row r="1403" spans="1:81" ht="13.95" customHeight="1">
      <c r="A1403" s="225"/>
      <c r="B1403" s="492"/>
      <c r="C1403" s="492"/>
      <c r="D1403" s="492"/>
      <c r="E1403" s="492"/>
      <c r="F1403" s="492"/>
      <c r="G1403" s="24"/>
      <c r="H1403" s="343"/>
      <c r="I1403" s="493"/>
      <c r="J1403" s="493"/>
      <c r="K1403" s="493"/>
      <c r="L1403" s="493"/>
      <c r="M1403" s="493"/>
      <c r="N1403" s="226"/>
      <c r="BC1403" s="2" t="str">
        <f>IF(OR(B$1233=0,B$1233=""),"",CONCATENATE(BE1403,BF1403,BG1403))</f>
        <v>This wording helps me engage with the opposing side of immigration politics.</v>
      </c>
      <c r="BE1403" s="2" t="s">
        <v>1013</v>
      </c>
      <c r="BF1403" s="2" t="str">
        <f>BF1402</f>
        <v>immigration</v>
      </c>
      <c r="BG1403" s="2" t="s">
        <v>979</v>
      </c>
      <c r="BV1403" s="2" t="s">
        <v>859</v>
      </c>
      <c r="BW1403" s="2" t="s">
        <v>859</v>
      </c>
      <c r="BX1403" s="2" t="s">
        <v>859</v>
      </c>
      <c r="BY1403" s="2" t="s">
        <v>859</v>
      </c>
      <c r="BZ1403" s="2" t="s">
        <v>859</v>
      </c>
      <c r="CA1403" s="2" t="s">
        <v>859</v>
      </c>
      <c r="CB1403" s="2" t="s">
        <v>859</v>
      </c>
      <c r="CC1403" s="2" t="s">
        <v>859</v>
      </c>
    </row>
    <row r="1404" spans="1:81" ht="13.95" customHeight="1">
      <c r="A1404" s="225"/>
      <c r="B1404" s="492"/>
      <c r="C1404" s="492"/>
      <c r="D1404" s="492"/>
      <c r="E1404" s="492"/>
      <c r="F1404" s="492"/>
      <c r="G1404" s="24"/>
      <c r="H1404" s="343"/>
      <c r="I1404" s="493"/>
      <c r="J1404" s="493"/>
      <c r="K1404" s="493"/>
      <c r="L1404" s="493"/>
      <c r="M1404" s="493"/>
      <c r="N1404" s="226"/>
      <c r="BC1404" s="2" t="str">
        <f>IF(OR(B$1233=0,B$1233=""),"",CONCATENATE(BE1404,BF1404,BG1404))</f>
        <v>Now I can be less dependent on laws requiring my response to immigration-related needs.</v>
      </c>
      <c r="BE1404" s="2" t="s">
        <v>1019</v>
      </c>
      <c r="BF1404" s="2" t="str">
        <f>BF1403</f>
        <v>immigration</v>
      </c>
      <c r="BG1404" s="47" t="s">
        <v>1018</v>
      </c>
      <c r="BV1404" s="2" t="s">
        <v>864</v>
      </c>
      <c r="BW1404" s="2" t="s">
        <v>875</v>
      </c>
      <c r="BX1404" s="2" t="s">
        <v>881</v>
      </c>
      <c r="BY1404" s="2" t="s">
        <v>889</v>
      </c>
    </row>
    <row r="1405" spans="1:81" ht="13.95" customHeight="1">
      <c r="A1405" s="225"/>
      <c r="B1405" s="492"/>
      <c r="C1405" s="492"/>
      <c r="D1405" s="492"/>
      <c r="E1405" s="492"/>
      <c r="F1405" s="492"/>
      <c r="G1405" s="24"/>
      <c r="H1405" s="343"/>
      <c r="I1405" s="493"/>
      <c r="J1405" s="493"/>
      <c r="K1405" s="493"/>
      <c r="L1405" s="493"/>
      <c r="M1405" s="493"/>
      <c r="N1405" s="226"/>
      <c r="BC1405" s="2" t="str">
        <f>IF(OR(B$1233=0,B$1233=""),"",CONCATENATE(BE1405,BF1405,BG1405))</f>
        <v>I can now better handle losing at immigration politics.</v>
      </c>
      <c r="BE1405" s="2" t="s">
        <v>1017</v>
      </c>
      <c r="BF1405" s="2" t="str">
        <f>BF1404</f>
        <v>immigration</v>
      </c>
      <c r="BG1405" s="2" t="s">
        <v>979</v>
      </c>
    </row>
    <row r="1406" spans="1:81" ht="13.95" customHeight="1">
      <c r="A1406" s="225"/>
      <c r="B1406" s="492"/>
      <c r="C1406" s="492"/>
      <c r="D1406" s="492"/>
      <c r="E1406" s="492"/>
      <c r="F1406" s="492"/>
      <c r="G1406" s="24"/>
      <c r="H1406" s="343"/>
      <c r="I1406" s="493"/>
      <c r="J1406" s="493"/>
      <c r="K1406" s="493"/>
      <c r="L1406" s="493"/>
      <c r="M1406" s="493"/>
      <c r="N1406" s="226"/>
    </row>
    <row r="1407" spans="1:81" ht="13.95" customHeight="1">
      <c r="A1407" s="225"/>
      <c r="B1407" s="492"/>
      <c r="C1407" s="492"/>
      <c r="D1407" s="492"/>
      <c r="E1407" s="492"/>
      <c r="F1407" s="492"/>
      <c r="G1407" s="24"/>
      <c r="H1407" s="343"/>
      <c r="I1407" s="493"/>
      <c r="J1407" s="493"/>
      <c r="K1407" s="493"/>
      <c r="L1407" s="493"/>
      <c r="M1407" s="493"/>
      <c r="N1407" s="226"/>
    </row>
    <row r="1408" spans="1:81">
      <c r="A1408" s="225"/>
      <c r="B1408" s="24"/>
      <c r="C1408" s="24"/>
      <c r="D1408" s="24"/>
      <c r="E1408" s="24"/>
      <c r="F1408" s="24"/>
      <c r="G1408" s="24"/>
      <c r="H1408" s="343"/>
      <c r="I1408" s="24"/>
      <c r="J1408" s="24"/>
      <c r="K1408" s="24"/>
      <c r="L1408" s="24"/>
      <c r="M1408" s="24"/>
      <c r="N1408" s="226"/>
    </row>
    <row r="1409" spans="1:63">
      <c r="A1409" s="225"/>
      <c r="B1409" s="24"/>
      <c r="C1409" s="24"/>
      <c r="D1409" s="24"/>
      <c r="E1409" s="24"/>
      <c r="F1409" s="24"/>
      <c r="G1409" s="24"/>
      <c r="H1409" s="343"/>
      <c r="I1409" s="24"/>
      <c r="J1409" s="24"/>
      <c r="K1409" s="24"/>
      <c r="L1409" s="24"/>
      <c r="M1409" s="24"/>
      <c r="N1409" s="226"/>
      <c r="BG1409" s="2" t="s">
        <v>990</v>
      </c>
      <c r="BH1409" s="2" t="s">
        <v>718</v>
      </c>
      <c r="BI1409" s="2" t="s">
        <v>999</v>
      </c>
      <c r="BJ1409" s="2" t="s">
        <v>720</v>
      </c>
      <c r="BK1409" s="2" t="s">
        <v>989</v>
      </c>
    </row>
    <row r="1410" spans="1:63" ht="10.199999999999999" customHeight="1" thickBot="1">
      <c r="A1410" s="225"/>
      <c r="B1410" s="24"/>
      <c r="C1410" s="24"/>
      <c r="D1410" s="24"/>
      <c r="E1410" s="24"/>
      <c r="F1410" s="24"/>
      <c r="G1410" s="24"/>
      <c r="H1410" s="343"/>
      <c r="I1410" s="24"/>
      <c r="J1410" s="24"/>
      <c r="K1410" s="24"/>
      <c r="L1410" s="24"/>
      <c r="M1410" s="24"/>
      <c r="N1410" s="226"/>
    </row>
    <row r="1411" spans="1:63" ht="16.95" customHeight="1">
      <c r="A1411" s="225"/>
      <c r="B1411" s="395" t="str">
        <f>BC1403</f>
        <v>This wording helps me engage with the opposing side of immigration politics.</v>
      </c>
      <c r="C1411" s="395"/>
      <c r="D1411" s="395"/>
      <c r="E1411" s="395"/>
      <c r="F1411" s="395"/>
      <c r="G1411" s="395"/>
      <c r="H1411" s="396"/>
      <c r="I1411" s="496"/>
      <c r="J1411" s="397"/>
      <c r="K1411" s="397"/>
      <c r="L1411" s="397"/>
      <c r="M1411" s="398"/>
      <c r="N1411" s="226"/>
      <c r="BF1411" s="2">
        <v>15</v>
      </c>
      <c r="BG1411" s="2">
        <f>BF1411-3</f>
        <v>12</v>
      </c>
      <c r="BH1411" s="2">
        <f t="shared" ref="BH1411:BK1411" si="68">BG1411-3</f>
        <v>9</v>
      </c>
      <c r="BI1411" s="2">
        <f t="shared" si="68"/>
        <v>6</v>
      </c>
      <c r="BJ1411" s="2">
        <f t="shared" si="68"/>
        <v>3</v>
      </c>
      <c r="BK1411" s="2">
        <f t="shared" si="68"/>
        <v>0</v>
      </c>
    </row>
    <row r="1412" spans="1:63" ht="16.95" customHeight="1" thickBot="1">
      <c r="A1412" s="225"/>
      <c r="B1412" s="395"/>
      <c r="C1412" s="395"/>
      <c r="D1412" s="395"/>
      <c r="E1412" s="395"/>
      <c r="F1412" s="395"/>
      <c r="G1412" s="395"/>
      <c r="H1412" s="396"/>
      <c r="I1412" s="497"/>
      <c r="J1412" s="399"/>
      <c r="K1412" s="399"/>
      <c r="L1412" s="399"/>
      <c r="M1412" s="400"/>
      <c r="N1412" s="226"/>
      <c r="BE1412" s="2">
        <f>IF(I1411=BE$1301,5,IF(I1411=BE$1302,4,IF(I1411=BE$1303,3,IF(I1411=BE$1304,2,IF(I1411=BE$1305,1,0)))))</f>
        <v>0</v>
      </c>
    </row>
    <row r="1413" spans="1:63" ht="16.95" customHeight="1">
      <c r="A1413" s="225"/>
      <c r="B1413" s="395" t="str">
        <f>BC1404</f>
        <v>Now I can be less dependent on laws requiring my response to immigration-related needs.</v>
      </c>
      <c r="C1413" s="395"/>
      <c r="D1413" s="395"/>
      <c r="E1413" s="395"/>
      <c r="F1413" s="395"/>
      <c r="G1413" s="395"/>
      <c r="H1413" s="396"/>
      <c r="I1413" s="496"/>
      <c r="J1413" s="397"/>
      <c r="K1413" s="397"/>
      <c r="L1413" s="397"/>
      <c r="M1413" s="398"/>
      <c r="N1413" s="226"/>
      <c r="BE1413" s="2">
        <f>IF(I1413=BE$1301,5,IF(I1413=BE$1302,4,IF(I1413=BE$1303,3,IF(I1413=BE$1304,2,IF(I1413=BE$1305,1,0)))))</f>
        <v>0</v>
      </c>
    </row>
    <row r="1414" spans="1:63" ht="16.95" customHeight="1" thickBot="1">
      <c r="A1414" s="225"/>
      <c r="B1414" s="395"/>
      <c r="C1414" s="395"/>
      <c r="D1414" s="395"/>
      <c r="E1414" s="395"/>
      <c r="F1414" s="395"/>
      <c r="G1414" s="395"/>
      <c r="H1414" s="396"/>
      <c r="I1414" s="497"/>
      <c r="J1414" s="399"/>
      <c r="K1414" s="399"/>
      <c r="L1414" s="399"/>
      <c r="M1414" s="400"/>
      <c r="N1414" s="226"/>
      <c r="BE1414" s="2">
        <f>IF(I1415=BE$1301,5,IF(I1415=BE$1302,4,IF(I1415=BE$1303,3,IF(I1415=BE$1304,2,IF(I1415=BE$1305,1,0)))))</f>
        <v>0</v>
      </c>
    </row>
    <row r="1415" spans="1:63" ht="16.95" customHeight="1">
      <c r="A1415" s="225"/>
      <c r="B1415" s="395" t="str">
        <f>BC1405</f>
        <v>I can now better handle losing at immigration politics.</v>
      </c>
      <c r="C1415" s="395"/>
      <c r="D1415" s="395"/>
      <c r="E1415" s="395"/>
      <c r="F1415" s="395"/>
      <c r="G1415" s="395"/>
      <c r="H1415" s="396"/>
      <c r="I1415" s="496"/>
      <c r="J1415" s="397"/>
      <c r="K1415" s="397"/>
      <c r="L1415" s="397"/>
      <c r="M1415" s="398"/>
      <c r="N1415" s="226"/>
      <c r="BE1415" s="37">
        <f>SUM(BE1412:BE1414)</f>
        <v>0</v>
      </c>
    </row>
    <row r="1416" spans="1:63" ht="16.95" customHeight="1" thickBot="1">
      <c r="A1416" s="225"/>
      <c r="B1416" s="395"/>
      <c r="C1416" s="395"/>
      <c r="D1416" s="395"/>
      <c r="E1416" s="395"/>
      <c r="F1416" s="395"/>
      <c r="G1416" s="395"/>
      <c r="H1416" s="396"/>
      <c r="I1416" s="497"/>
      <c r="J1416" s="399"/>
      <c r="K1416" s="399"/>
      <c r="L1416" s="399"/>
      <c r="M1416" s="400"/>
      <c r="N1416" s="226"/>
      <c r="BE1416" s="37" t="str">
        <f>IF(AND(BE1415&gt;=BK1411,BE1415&lt;BJ1411),BK1409,IF(AND(BE1415&gt;=BJ1411,BE1415&lt;BI1411),BJ1409,IF(AND(BE1415&gt;=BI1411,BE1415&lt;BH1411),BI1409,IF(AND(BE1415&gt;=BH1411,BE1415&lt;BG1411),BH1409,IF(AND(BE1415&gt;=BG1411,BE1415&lt;=BF1411),BG1409)))))</f>
        <v>low</v>
      </c>
    </row>
    <row r="1417" spans="1:63" ht="4.95" customHeight="1">
      <c r="A1417" s="225"/>
      <c r="B1417" s="24"/>
      <c r="C1417" s="24"/>
      <c r="D1417" s="24"/>
      <c r="E1417" s="24"/>
      <c r="F1417" s="24"/>
      <c r="G1417" s="24"/>
      <c r="H1417" s="343"/>
      <c r="I1417" s="24"/>
      <c r="J1417" s="24"/>
      <c r="K1417" s="24"/>
      <c r="L1417" s="24"/>
      <c r="M1417" s="24"/>
      <c r="N1417" s="226"/>
    </row>
    <row r="1418" spans="1:63">
      <c r="A1418" s="225"/>
      <c r="B1418" s="394" t="str">
        <f>BC1423</f>
        <v>Are you ready to honor needs without alienating laws about immigration? After choosing an issue, select above how well you can agree with these radically different approaches to immigration politics. Replace being led with taking the lead.</v>
      </c>
      <c r="C1418" s="394"/>
      <c r="D1418" s="394"/>
      <c r="E1418" s="394"/>
      <c r="F1418" s="394"/>
      <c r="G1418" s="394"/>
      <c r="H1418" s="394"/>
      <c r="I1418" s="394"/>
      <c r="J1418" s="394"/>
      <c r="K1418" s="394"/>
      <c r="L1418" s="394"/>
      <c r="M1418" s="394"/>
      <c r="N1418" s="226"/>
      <c r="BC1418" s="2" t="str">
        <f>IF(BE1412=0,"",CONCATENATE(BE1418,BF1418,BG1418,BH1418,BI1418,BJ1418))</f>
        <v/>
      </c>
      <c r="BE1418" s="2" t="s">
        <v>1000</v>
      </c>
      <c r="BF1418" s="2" t="str">
        <f>BE1416</f>
        <v>low</v>
      </c>
      <c r="BG1418" s="2" t="s">
        <v>1007</v>
      </c>
      <c r="BH1418" s="2" t="s">
        <v>1020</v>
      </c>
      <c r="BI1418" s="2" t="str">
        <f>IF($B$1233="","",$BF$1307)</f>
        <v>immigration</v>
      </c>
      <c r="BJ1418" s="2" t="s">
        <v>1021</v>
      </c>
    </row>
    <row r="1419" spans="1:63">
      <c r="A1419" s="225"/>
      <c r="B1419" s="394"/>
      <c r="C1419" s="394"/>
      <c r="D1419" s="394"/>
      <c r="E1419" s="394"/>
      <c r="F1419" s="394"/>
      <c r="G1419" s="394"/>
      <c r="H1419" s="394"/>
      <c r="I1419" s="394"/>
      <c r="J1419" s="394"/>
      <c r="K1419" s="394"/>
      <c r="L1419" s="394"/>
      <c r="M1419" s="394"/>
      <c r="N1419" s="226"/>
      <c r="BC1419" s="2" t="str">
        <f>IF(BE1413=0,"",CONCATENATE(BE1419,BF1419,BG1419,BH1419,BI1419))</f>
        <v/>
      </c>
      <c r="BE1419" s="2" t="s">
        <v>1025</v>
      </c>
      <c r="BF1419" s="2" t="str">
        <f>IF($B$1233="","",$BF$1307)</f>
        <v>immigration</v>
      </c>
      <c r="BG1419" s="47" t="s">
        <v>1026</v>
      </c>
      <c r="BH1419" s="2" t="str">
        <f>IF($B$1233="","",$BF$1307)</f>
        <v>immigration</v>
      </c>
      <c r="BI1419" s="2" t="s">
        <v>1022</v>
      </c>
    </row>
    <row r="1420" spans="1:63">
      <c r="A1420" s="225"/>
      <c r="B1420" s="394"/>
      <c r="C1420" s="394"/>
      <c r="D1420" s="394"/>
      <c r="E1420" s="394"/>
      <c r="F1420" s="394"/>
      <c r="G1420" s="394"/>
      <c r="H1420" s="394"/>
      <c r="I1420" s="394"/>
      <c r="J1420" s="394"/>
      <c r="K1420" s="394"/>
      <c r="L1420" s="394"/>
      <c r="M1420" s="394"/>
      <c r="N1420" s="226"/>
      <c r="BC1420" s="2" t="str">
        <f>IF(BE1414=0,"",CONCATENATE(BE1420,BF1420,BG1420,BH1420,BI1420,BJ1420))</f>
        <v/>
      </c>
      <c r="BE1420" s="2" t="s">
        <v>1023</v>
      </c>
      <c r="BF1420" s="2" t="str">
        <f>IF($B$1233="","",$BF$1307)</f>
        <v>immigration</v>
      </c>
      <c r="BG1420" s="2" t="s">
        <v>1024</v>
      </c>
      <c r="BJ1420" s="2" t="s">
        <v>1004</v>
      </c>
    </row>
    <row r="1421" spans="1:63">
      <c r="A1421" s="225"/>
      <c r="B1421" s="394"/>
      <c r="C1421" s="394"/>
      <c r="D1421" s="394"/>
      <c r="E1421" s="394"/>
      <c r="F1421" s="394"/>
      <c r="G1421" s="394"/>
      <c r="H1421" s="394"/>
      <c r="I1421" s="394"/>
      <c r="J1421" s="394"/>
      <c r="K1421" s="394"/>
      <c r="L1421" s="394"/>
      <c r="M1421" s="394"/>
      <c r="N1421" s="226"/>
      <c r="BC1421" s="2" t="str">
        <f>CONCATENATE(BE1421,BF1421,BG1421,BH1421,BI1421)</f>
        <v>Are you ready to honor needs without alienating laws about immigration? After choosing an issue, select above how well you can agree with these radically different approaches to immigration politics. Replace being led with taking the lead.</v>
      </c>
      <c r="BE1421" s="2" t="s">
        <v>1016</v>
      </c>
      <c r="BF1421" s="2" t="str">
        <f>IF(OR($B$1233=0,$B$1233=""),"politicized issues",$BF$1307)</f>
        <v>immigration</v>
      </c>
      <c r="BG1421" s="2" t="s">
        <v>1015</v>
      </c>
      <c r="BH1421" s="2" t="str">
        <f>IF($B$1233="","",$BF$1307)</f>
        <v>immigration</v>
      </c>
      <c r="BI1421" s="2" t="s">
        <v>1011</v>
      </c>
    </row>
    <row r="1422" spans="1:63">
      <c r="A1422" s="225"/>
      <c r="B1422" s="394"/>
      <c r="C1422" s="394"/>
      <c r="D1422" s="394"/>
      <c r="E1422" s="394"/>
      <c r="F1422" s="394"/>
      <c r="G1422" s="394"/>
      <c r="H1422" s="394"/>
      <c r="I1422" s="394"/>
      <c r="J1422" s="394"/>
      <c r="K1422" s="394"/>
      <c r="L1422" s="394"/>
      <c r="M1422" s="394"/>
      <c r="N1422" s="226"/>
      <c r="BC1422" s="2" t="str">
        <f>CONCATENATE(BC1418,BC1419,BC1420)</f>
        <v/>
      </c>
    </row>
    <row r="1423" spans="1:63">
      <c r="A1423" s="225"/>
      <c r="B1423" s="394"/>
      <c r="C1423" s="394"/>
      <c r="D1423" s="394"/>
      <c r="E1423" s="394"/>
      <c r="F1423" s="394"/>
      <c r="G1423" s="394"/>
      <c r="H1423" s="394"/>
      <c r="I1423" s="394"/>
      <c r="J1423" s="394"/>
      <c r="K1423" s="394"/>
      <c r="L1423" s="394"/>
      <c r="M1423" s="394"/>
      <c r="N1423" s="226"/>
      <c r="BC1423" s="2" t="str">
        <f>IF(BE1415=0,BC1421,BC1422)</f>
        <v>Are you ready to honor needs without alienating laws about immigration? After choosing an issue, select above how well you can agree with these radically different approaches to immigration politics. Replace being led with taking the lead.</v>
      </c>
    </row>
    <row r="1424" spans="1:63" ht="10.199999999999999" customHeight="1">
      <c r="A1424" s="227"/>
      <c r="B1424" s="232"/>
      <c r="C1424" s="232"/>
      <c r="D1424" s="232"/>
      <c r="E1424" s="232"/>
      <c r="F1424" s="232"/>
      <c r="G1424" s="232"/>
      <c r="H1424" s="345"/>
      <c r="I1424" s="232"/>
      <c r="J1424" s="232"/>
      <c r="K1424" s="232"/>
      <c r="L1424" s="232"/>
      <c r="M1424" s="232"/>
      <c r="N1424" s="229"/>
    </row>
    <row r="1425" spans="1:69" ht="30" customHeight="1">
      <c r="A1425" s="221" t="s">
        <v>1148</v>
      </c>
      <c r="B1425" s="381" t="s">
        <v>775</v>
      </c>
      <c r="C1425" s="381"/>
      <c r="D1425" s="381"/>
      <c r="E1425" s="381"/>
      <c r="F1425" s="381"/>
      <c r="G1425" s="381"/>
      <c r="H1425" s="381"/>
      <c r="I1425" s="381"/>
      <c r="J1425" s="381"/>
      <c r="K1425" s="381"/>
      <c r="L1425" s="222"/>
      <c r="M1425" s="223"/>
      <c r="N1425" s="224" t="s">
        <v>1149</v>
      </c>
    </row>
    <row r="1426" spans="1:69">
      <c r="A1426" s="225"/>
      <c r="B1426" s="24"/>
      <c r="C1426" s="24"/>
      <c r="D1426" s="24"/>
      <c r="E1426" s="24"/>
      <c r="F1426" s="24"/>
      <c r="G1426" s="24"/>
      <c r="H1426" s="343"/>
      <c r="I1426" s="24"/>
      <c r="J1426" s="24"/>
      <c r="K1426" s="24"/>
      <c r="L1426" s="24"/>
      <c r="M1426" s="24"/>
      <c r="N1426" s="226"/>
    </row>
    <row r="1427" spans="1:69">
      <c r="A1427" s="225"/>
      <c r="B1427" s="24"/>
      <c r="C1427" s="24"/>
      <c r="D1427" s="24"/>
      <c r="E1427" s="24"/>
      <c r="F1427" s="24"/>
      <c r="G1427" s="24"/>
      <c r="H1427" s="343"/>
      <c r="I1427" s="24"/>
      <c r="J1427" s="24"/>
      <c r="K1427" s="24"/>
      <c r="L1427" s="24"/>
      <c r="M1427" s="24"/>
      <c r="N1427" s="226"/>
    </row>
    <row r="1428" spans="1:69">
      <c r="A1428" s="225"/>
      <c r="B1428" s="24"/>
      <c r="C1428" s="24"/>
      <c r="D1428" s="24"/>
      <c r="E1428" s="24"/>
      <c r="F1428" s="24"/>
      <c r="G1428" s="24"/>
      <c r="H1428" s="343"/>
      <c r="I1428" s="24"/>
      <c r="J1428" s="24"/>
      <c r="K1428" s="24"/>
      <c r="L1428" s="24"/>
      <c r="M1428" s="24"/>
      <c r="N1428" s="226"/>
    </row>
    <row r="1429" spans="1:69" ht="15.6">
      <c r="A1429" s="225"/>
      <c r="B1429" s="230"/>
      <c r="C1429" s="24"/>
      <c r="D1429" s="24"/>
      <c r="E1429" s="24"/>
      <c r="F1429" s="24"/>
      <c r="G1429" s="24"/>
      <c r="H1429" s="359" t="s">
        <v>776</v>
      </c>
      <c r="I1429" s="24"/>
      <c r="J1429" s="24"/>
      <c r="K1429" s="24"/>
      <c r="L1429" s="24"/>
      <c r="M1429" s="24"/>
      <c r="N1429" s="226"/>
    </row>
    <row r="1430" spans="1:69">
      <c r="A1430" s="225"/>
      <c r="B1430" s="24"/>
      <c r="C1430" s="24"/>
      <c r="D1430" s="24"/>
      <c r="E1430" s="24"/>
      <c r="F1430" s="24"/>
      <c r="G1430" s="24"/>
      <c r="H1430" s="343"/>
      <c r="I1430" s="24"/>
      <c r="J1430" s="24"/>
      <c r="K1430" s="24"/>
      <c r="L1430" s="24"/>
      <c r="M1430" s="24"/>
      <c r="N1430" s="226"/>
    </row>
    <row r="1431" spans="1:69" ht="13.95" customHeight="1">
      <c r="A1431" s="225"/>
      <c r="B1431" s="24"/>
      <c r="C1431" s="24"/>
      <c r="D1431" s="24"/>
      <c r="E1431" s="24"/>
      <c r="F1431" s="24"/>
      <c r="G1431" s="24"/>
      <c r="H1431" s="360">
        <v>1</v>
      </c>
      <c r="I1431" s="467" t="str">
        <f>IF(B$1233="",BM1431,BE1431)</f>
        <v>The more you overstate their differences on IMMIGRATION, the more you depict their errors with IMMIGRATION as typical.</v>
      </c>
      <c r="J1431" s="467"/>
      <c r="K1431" s="467"/>
      <c r="L1431" s="467"/>
      <c r="M1431" s="467"/>
      <c r="N1431" s="226"/>
      <c r="BD1431" s="2">
        <v>1</v>
      </c>
      <c r="BE1431" s="37" t="str">
        <f>CONCATENATE(BG1431,BH1431,BI1431,BJ1431,BK1431,".")</f>
        <v>The more you overstate their differences on IMMIGRATION, the more you depict their errors with IMMIGRATION as typical.</v>
      </c>
      <c r="BF1431" s="47" t="s">
        <v>3</v>
      </c>
      <c r="BG1431" s="2" t="s">
        <v>816</v>
      </c>
      <c r="BH1431" s="2" t="str">
        <f>IF(OR($B$1233=0,$B$1233=""),"a politicized issue",$B$1233)</f>
        <v>IMMIGRATION</v>
      </c>
      <c r="BI1431" s="2" t="s">
        <v>817</v>
      </c>
      <c r="BJ1431" s="2" t="str">
        <f>BH1431</f>
        <v>IMMIGRATION</v>
      </c>
      <c r="BK1431" s="2" t="s">
        <v>818</v>
      </c>
      <c r="BM1431" s="2" t="str">
        <f>CONCATENATE(BN1431,BO1431,BP1431,BQ1431)</f>
        <v>The more you overstate their differences on a politial issue, the more you depict their errors with that issue as typical.</v>
      </c>
      <c r="BN1431" s="2" t="s">
        <v>725</v>
      </c>
      <c r="BO1431" s="2" t="s">
        <v>825</v>
      </c>
      <c r="BP1431" s="2" t="s">
        <v>807</v>
      </c>
      <c r="BQ1431" s="2" t="s">
        <v>826</v>
      </c>
    </row>
    <row r="1432" spans="1:69">
      <c r="A1432" s="225"/>
      <c r="B1432" s="24"/>
      <c r="C1432" s="24"/>
      <c r="D1432" s="24"/>
      <c r="E1432" s="24"/>
      <c r="F1432" s="24"/>
      <c r="G1432" s="24"/>
      <c r="H1432" s="343"/>
      <c r="I1432" s="467"/>
      <c r="J1432" s="467"/>
      <c r="K1432" s="467"/>
      <c r="L1432" s="467"/>
      <c r="M1432" s="467"/>
      <c r="N1432" s="226"/>
    </row>
    <row r="1433" spans="1:69">
      <c r="A1433" s="225"/>
      <c r="B1433" s="24"/>
      <c r="C1433" s="24"/>
      <c r="D1433" s="24"/>
      <c r="E1433" s="24"/>
      <c r="F1433" s="24"/>
      <c r="G1433" s="24"/>
      <c r="H1433" s="343"/>
      <c r="I1433" s="467"/>
      <c r="J1433" s="467"/>
      <c r="K1433" s="467"/>
      <c r="L1433" s="467"/>
      <c r="M1433" s="467"/>
      <c r="N1433" s="226"/>
    </row>
    <row r="1434" spans="1:69" ht="13.95" customHeight="1">
      <c r="A1434" s="225"/>
      <c r="B1434" s="24"/>
      <c r="C1434" s="24"/>
      <c r="D1434" s="24"/>
      <c r="E1434" s="24"/>
      <c r="F1434" s="24"/>
      <c r="G1434" s="24"/>
      <c r="H1434" s="343"/>
      <c r="I1434" s="467"/>
      <c r="J1434" s="467"/>
      <c r="K1434" s="467"/>
      <c r="L1434" s="467"/>
      <c r="M1434" s="467"/>
      <c r="N1434" s="226"/>
    </row>
    <row r="1435" spans="1:69">
      <c r="A1435" s="225"/>
      <c r="B1435" s="24"/>
      <c r="C1435" s="24"/>
      <c r="D1435" s="24"/>
      <c r="E1435" s="24"/>
      <c r="F1435" s="24"/>
      <c r="G1435" s="24"/>
      <c r="H1435" s="360">
        <v>2</v>
      </c>
      <c r="I1435" s="467" t="str">
        <f>IF(B$1233="",BM1435,BE1435)</f>
        <v>The more you depict their errors with IMMIGRATION as typical, the more guarded you get toward their views on IMMIGRATION.</v>
      </c>
      <c r="J1435" s="467"/>
      <c r="K1435" s="467"/>
      <c r="L1435" s="467"/>
      <c r="M1435" s="467"/>
      <c r="N1435" s="226"/>
      <c r="BD1435" s="2">
        <v>2</v>
      </c>
      <c r="BE1435" s="37" t="str">
        <f>CONCATENATE(BG1435,BH1435,BI1435,BJ1435,BK1435,".")</f>
        <v>The more you depict their errors with IMMIGRATION as typical, the more guarded you get toward their views on IMMIGRATION.</v>
      </c>
      <c r="BF1435" s="47" t="s">
        <v>3</v>
      </c>
      <c r="BG1435" s="2" t="s">
        <v>819</v>
      </c>
      <c r="BH1435" s="2" t="str">
        <f>BH1431</f>
        <v>IMMIGRATION</v>
      </c>
      <c r="BI1435" s="2" t="s">
        <v>820</v>
      </c>
      <c r="BJ1435" s="2" t="str">
        <f>BH1435</f>
        <v>IMMIGRATION</v>
      </c>
      <c r="BM1435" s="2" t="str">
        <f t="shared" ref="BM1435" si="69">CONCATENATE(BN1435,BO1435,BP1435,BQ1435)</f>
        <v>The more you depict their errors with that issue as typical, the more guarded you get toward their views on that particular issue.</v>
      </c>
      <c r="BN1435" s="2" t="s">
        <v>725</v>
      </c>
      <c r="BO1435" s="2" t="s">
        <v>827</v>
      </c>
      <c r="BP1435" s="2" t="s">
        <v>807</v>
      </c>
      <c r="BQ1435" s="2" t="s">
        <v>828</v>
      </c>
    </row>
    <row r="1436" spans="1:69">
      <c r="A1436" s="225"/>
      <c r="B1436" s="24"/>
      <c r="C1436" s="24"/>
      <c r="D1436" s="24"/>
      <c r="E1436" s="24"/>
      <c r="F1436" s="24"/>
      <c r="G1436" s="24"/>
      <c r="H1436" s="361"/>
      <c r="I1436" s="467"/>
      <c r="J1436" s="467"/>
      <c r="K1436" s="467"/>
      <c r="L1436" s="467"/>
      <c r="M1436" s="467"/>
      <c r="N1436" s="226"/>
    </row>
    <row r="1437" spans="1:69" ht="13.95" customHeight="1">
      <c r="A1437" s="225"/>
      <c r="B1437" s="24"/>
      <c r="C1437" s="24"/>
      <c r="D1437" s="24"/>
      <c r="E1437" s="24"/>
      <c r="F1437" s="24"/>
      <c r="G1437" s="24"/>
      <c r="H1437" s="360"/>
      <c r="I1437" s="467"/>
      <c r="J1437" s="467"/>
      <c r="K1437" s="467"/>
      <c r="L1437" s="467"/>
      <c r="M1437" s="467"/>
      <c r="N1437" s="226"/>
    </row>
    <row r="1438" spans="1:69">
      <c r="A1438" s="225"/>
      <c r="B1438" s="24"/>
      <c r="C1438" s="24"/>
      <c r="D1438" s="24"/>
      <c r="E1438" s="24"/>
      <c r="F1438" s="24"/>
      <c r="G1438" s="24"/>
      <c r="H1438" s="361"/>
      <c r="I1438" s="467"/>
      <c r="J1438" s="467"/>
      <c r="K1438" s="467"/>
      <c r="L1438" s="467"/>
      <c r="M1438" s="467"/>
      <c r="N1438" s="226"/>
    </row>
    <row r="1439" spans="1:69">
      <c r="A1439" s="225"/>
      <c r="B1439" s="24"/>
      <c r="C1439" s="24"/>
      <c r="D1439" s="24"/>
      <c r="E1439" s="24"/>
      <c r="F1439" s="24"/>
      <c r="G1439" s="24"/>
      <c r="H1439" s="360">
        <v>3</v>
      </c>
      <c r="I1439" s="467" t="str">
        <f>IF(B$1233="",BM1439,BE1439)</f>
        <v>The more guarded you get toward their views on IMMIGRATION the more they get defensive toward your views on IMMIGRATION.</v>
      </c>
      <c r="J1439" s="467"/>
      <c r="K1439" s="467"/>
      <c r="L1439" s="467"/>
      <c r="M1439" s="467"/>
      <c r="N1439" s="226"/>
      <c r="BD1439" s="2">
        <v>3</v>
      </c>
      <c r="BE1439" s="37" t="str">
        <f>CONCATENATE(BG1439,BH1439,BI1439,BJ1439,BK1439,".")</f>
        <v>The more guarded you get toward their views on IMMIGRATION the more they get defensive toward your views on IMMIGRATION.</v>
      </c>
      <c r="BF1439" s="47" t="s">
        <v>3</v>
      </c>
      <c r="BG1439" s="2" t="s">
        <v>821</v>
      </c>
      <c r="BH1439" s="2" t="str">
        <f t="shared" ref="BH1439" si="70">BH1435</f>
        <v>IMMIGRATION</v>
      </c>
      <c r="BI1439" s="2" t="s">
        <v>822</v>
      </c>
      <c r="BJ1439" s="2" t="str">
        <f>BH1439</f>
        <v>IMMIGRATION</v>
      </c>
      <c r="BM1439" s="2" t="str">
        <f t="shared" ref="BM1439" si="71">CONCATENATE(BN1439,BO1439,BP1439,BQ1439)</f>
        <v>The more guarded you get toward their views on that political issue, the more they get defensive toward your views on that issue.</v>
      </c>
      <c r="BN1439" s="2" t="s">
        <v>725</v>
      </c>
      <c r="BO1439" s="2" t="s">
        <v>829</v>
      </c>
      <c r="BP1439" s="2" t="s">
        <v>807</v>
      </c>
      <c r="BQ1439" s="2" t="s">
        <v>830</v>
      </c>
    </row>
    <row r="1440" spans="1:69" ht="13.95" customHeight="1">
      <c r="A1440" s="225"/>
      <c r="B1440" s="24"/>
      <c r="C1440" s="24"/>
      <c r="D1440" s="24"/>
      <c r="E1440" s="24"/>
      <c r="F1440" s="24"/>
      <c r="G1440" s="24"/>
      <c r="H1440" s="361"/>
      <c r="I1440" s="467"/>
      <c r="J1440" s="467"/>
      <c r="K1440" s="467"/>
      <c r="L1440" s="467"/>
      <c r="M1440" s="467"/>
      <c r="N1440" s="226"/>
    </row>
    <row r="1441" spans="1:69">
      <c r="A1441" s="225"/>
      <c r="B1441" s="24"/>
      <c r="C1441" s="24"/>
      <c r="D1441" s="24"/>
      <c r="E1441" s="24"/>
      <c r="F1441" s="24"/>
      <c r="G1441" s="24"/>
      <c r="H1441" s="360"/>
      <c r="I1441" s="467"/>
      <c r="J1441" s="467"/>
      <c r="K1441" s="467"/>
      <c r="L1441" s="467"/>
      <c r="M1441" s="467"/>
      <c r="N1441" s="226"/>
    </row>
    <row r="1442" spans="1:69">
      <c r="A1442" s="225"/>
      <c r="B1442" s="24"/>
      <c r="C1442" s="24"/>
      <c r="D1442" s="24"/>
      <c r="E1442" s="24"/>
      <c r="F1442" s="24"/>
      <c r="G1442" s="24"/>
      <c r="H1442" s="361"/>
      <c r="I1442" s="467"/>
      <c r="J1442" s="467"/>
      <c r="K1442" s="467"/>
      <c r="L1442" s="467"/>
      <c r="M1442" s="467"/>
      <c r="N1442" s="226"/>
    </row>
    <row r="1443" spans="1:69">
      <c r="A1443" s="225"/>
      <c r="B1443" s="24"/>
      <c r="C1443" s="24"/>
      <c r="D1443" s="24"/>
      <c r="E1443" s="24"/>
      <c r="F1443" s="24"/>
      <c r="G1443" s="24"/>
      <c r="H1443" s="360">
        <v>4</v>
      </c>
      <c r="I1443" s="467" t="str">
        <f>IF(B$1233="",BM1443,BE1443)</f>
        <v>The more they get defensive toward your views on IMMIGRATION, the more you overstate their differences on IMMIGRATION.</v>
      </c>
      <c r="J1443" s="467"/>
      <c r="K1443" s="467"/>
      <c r="L1443" s="467"/>
      <c r="M1443" s="467"/>
      <c r="N1443" s="226"/>
      <c r="BD1443" s="2">
        <v>4</v>
      </c>
      <c r="BE1443" s="37" t="str">
        <f>CONCATENATE(BG1443,BH1443,BI1443,BJ1443,BK1443,".")</f>
        <v>The more they get defensive toward your views on IMMIGRATION, the more you overstate their differences on IMMIGRATION.</v>
      </c>
      <c r="BF1443" s="47" t="s">
        <v>3</v>
      </c>
      <c r="BG1443" s="2" t="s">
        <v>823</v>
      </c>
      <c r="BH1443" s="2" t="str">
        <f t="shared" ref="BH1443" si="72">BH1439</f>
        <v>IMMIGRATION</v>
      </c>
      <c r="BI1443" s="2" t="s">
        <v>824</v>
      </c>
      <c r="BJ1443" s="2" t="str">
        <f>BH1443</f>
        <v>IMMIGRATION</v>
      </c>
      <c r="BM1443" s="2" t="str">
        <f t="shared" ref="BM1443" si="73">CONCATENATE(BN1443,BO1443,BP1443,BQ1443)</f>
        <v>The more they get defensive toward you views on that political issue, the more you overstate their differences on that issue.</v>
      </c>
      <c r="BN1443" s="2" t="s">
        <v>725</v>
      </c>
      <c r="BO1443" s="2" t="s">
        <v>831</v>
      </c>
      <c r="BP1443" s="2" t="s">
        <v>807</v>
      </c>
      <c r="BQ1443" s="2" t="s">
        <v>832</v>
      </c>
    </row>
    <row r="1444" spans="1:69">
      <c r="A1444" s="225"/>
      <c r="B1444" s="24"/>
      <c r="C1444" s="24"/>
      <c r="D1444" s="24"/>
      <c r="E1444" s="24"/>
      <c r="F1444" s="24"/>
      <c r="G1444" s="24"/>
      <c r="H1444" s="361"/>
      <c r="I1444" s="467"/>
      <c r="J1444" s="467"/>
      <c r="K1444" s="467"/>
      <c r="L1444" s="467"/>
      <c r="M1444" s="467"/>
      <c r="N1444" s="226"/>
    </row>
    <row r="1445" spans="1:69">
      <c r="A1445" s="225"/>
      <c r="B1445" s="24"/>
      <c r="C1445" s="24"/>
      <c r="D1445" s="24"/>
      <c r="E1445" s="24"/>
      <c r="F1445" s="24"/>
      <c r="G1445" s="24"/>
      <c r="H1445" s="360"/>
      <c r="I1445" s="467"/>
      <c r="J1445" s="467"/>
      <c r="K1445" s="467"/>
      <c r="L1445" s="467"/>
      <c r="M1445" s="467"/>
      <c r="N1445" s="226"/>
    </row>
    <row r="1446" spans="1:69">
      <c r="A1446" s="225"/>
      <c r="B1446" s="24"/>
      <c r="C1446" s="24"/>
      <c r="D1446" s="24"/>
      <c r="E1446" s="24"/>
      <c r="F1446" s="24"/>
      <c r="G1446" s="24"/>
      <c r="H1446" s="361"/>
      <c r="I1446" s="467"/>
      <c r="J1446" s="467"/>
      <c r="K1446" s="467"/>
      <c r="L1446" s="467"/>
      <c r="M1446" s="467"/>
      <c r="N1446" s="226"/>
    </row>
    <row r="1447" spans="1:69">
      <c r="A1447" s="225"/>
      <c r="B1447" s="24"/>
      <c r="C1447" s="24"/>
      <c r="D1447" s="24"/>
      <c r="E1447" s="24"/>
      <c r="F1447" s="24"/>
      <c r="G1447" s="24"/>
      <c r="H1447" s="360">
        <v>5</v>
      </c>
      <c r="I1447" s="467" t="str">
        <f>IF(B$1233="",BM1447,BE1447)</f>
        <v>The more you overstate their differences on IMMIGRATION….</v>
      </c>
      <c r="J1447" s="467"/>
      <c r="K1447" s="467"/>
      <c r="L1447" s="467"/>
      <c r="M1447" s="467"/>
      <c r="N1447" s="226"/>
      <c r="BD1447" s="2">
        <v>5</v>
      </c>
      <c r="BE1447" s="37" t="str">
        <f>CONCATENATE(BG1447,BH1447,BI1447,BJ1447,".")</f>
        <v>The more you overstate their differences on IMMIGRATION….</v>
      </c>
      <c r="BF1447" s="47" t="s">
        <v>3</v>
      </c>
      <c r="BG1447" s="2" t="s">
        <v>816</v>
      </c>
      <c r="BH1447" s="2" t="str">
        <f t="shared" ref="BH1447" si="74">BH1443</f>
        <v>IMMIGRATION</v>
      </c>
      <c r="BI1447" s="2" t="s">
        <v>734</v>
      </c>
      <c r="BM1447" s="2" t="str">
        <f t="shared" ref="BM1447" si="75">CONCATENATE(BN1447,BO1447)</f>
        <v>The more more you overstate these differences on that issue…</v>
      </c>
      <c r="BN1447" s="2" t="s">
        <v>725</v>
      </c>
      <c r="BO1447" s="2" t="s">
        <v>833</v>
      </c>
    </row>
    <row r="1448" spans="1:69">
      <c r="A1448" s="225"/>
      <c r="B1448" s="24"/>
      <c r="C1448" s="24"/>
      <c r="D1448" s="24"/>
      <c r="E1448" s="24"/>
      <c r="F1448" s="24"/>
      <c r="G1448" s="24"/>
      <c r="H1448" s="361"/>
      <c r="I1448" s="467"/>
      <c r="J1448" s="467"/>
      <c r="K1448" s="467"/>
      <c r="L1448" s="467"/>
      <c r="M1448" s="467"/>
      <c r="N1448" s="226"/>
    </row>
    <row r="1449" spans="1:69">
      <c r="A1449" s="225"/>
      <c r="B1449" s="24"/>
      <c r="C1449" s="24"/>
      <c r="D1449" s="24"/>
      <c r="E1449" s="24"/>
      <c r="F1449" s="24"/>
      <c r="G1449" s="24"/>
      <c r="H1449" s="360"/>
      <c r="I1449" s="467"/>
      <c r="J1449" s="467"/>
      <c r="K1449" s="467"/>
      <c r="L1449" s="467"/>
      <c r="M1449" s="467"/>
      <c r="N1449" s="226"/>
    </row>
    <row r="1450" spans="1:69" ht="15.6">
      <c r="A1450" s="225"/>
      <c r="B1450" s="230"/>
      <c r="C1450" s="24"/>
      <c r="D1450" s="24"/>
      <c r="E1450" s="24"/>
      <c r="F1450" s="24"/>
      <c r="G1450" s="24"/>
      <c r="H1450" s="359" t="s">
        <v>777</v>
      </c>
      <c r="I1450" s="231"/>
      <c r="J1450" s="231"/>
      <c r="K1450" s="231"/>
      <c r="L1450" s="231"/>
      <c r="M1450" s="231"/>
      <c r="N1450" s="226"/>
    </row>
    <row r="1451" spans="1:69">
      <c r="A1451" s="225"/>
      <c r="B1451" s="24"/>
      <c r="C1451" s="24"/>
      <c r="D1451" s="24"/>
      <c r="E1451" s="24"/>
      <c r="F1451" s="24"/>
      <c r="G1451" s="24"/>
      <c r="H1451" s="343"/>
      <c r="I1451" s="24"/>
      <c r="J1451" s="24"/>
      <c r="K1451" s="24"/>
      <c r="L1451" s="24"/>
      <c r="M1451" s="24"/>
      <c r="N1451" s="226"/>
    </row>
    <row r="1452" spans="1:69">
      <c r="A1452" s="225"/>
      <c r="B1452" s="24"/>
      <c r="C1452" s="24"/>
      <c r="D1452" s="24"/>
      <c r="E1452" s="24"/>
      <c r="F1452" s="24"/>
      <c r="G1452" s="24"/>
      <c r="H1452" s="360">
        <v>1</v>
      </c>
      <c r="I1452" s="467" t="str">
        <f>IF(B$1233="",BM1452,BE1452)</f>
        <v>The less you overstate their differences on IMMIGRATION, the less you depict their errors with IMMIGRATION.</v>
      </c>
      <c r="J1452" s="467"/>
      <c r="K1452" s="467"/>
      <c r="L1452" s="467"/>
      <c r="M1452" s="467"/>
      <c r="N1452" s="226"/>
      <c r="BD1452" s="2">
        <v>1</v>
      </c>
      <c r="BE1452" s="37" t="str">
        <f>CONCATENATE(BG1452,BH1452,BI1452,BJ1452,BK1452,".")</f>
        <v>The less you overstate their differences on IMMIGRATION, the less you depict their errors with IMMIGRATION.</v>
      </c>
      <c r="BF1452" s="47" t="s">
        <v>3</v>
      </c>
      <c r="BG1452" s="2" t="s">
        <v>834</v>
      </c>
      <c r="BH1452" s="2" t="str">
        <f>BH1431</f>
        <v>IMMIGRATION</v>
      </c>
      <c r="BI1452" s="2" t="s">
        <v>838</v>
      </c>
      <c r="BJ1452" s="2" t="str">
        <f>BH1452</f>
        <v>IMMIGRATION</v>
      </c>
      <c r="BM1452" s="2" t="str">
        <f>CONCATENATE(BN1452,BO1452,BP1452,BQ1452)</f>
        <v>The less you overstate their differences on a politial issue, the less you depict their errors with that issue as typical.</v>
      </c>
      <c r="BN1452" s="2" t="s">
        <v>785</v>
      </c>
      <c r="BO1452" s="2" t="s">
        <v>825</v>
      </c>
      <c r="BP1452" s="2" t="s">
        <v>811</v>
      </c>
      <c r="BQ1452" s="2" t="s">
        <v>826</v>
      </c>
    </row>
    <row r="1453" spans="1:69">
      <c r="A1453" s="225"/>
      <c r="B1453" s="24"/>
      <c r="C1453" s="24"/>
      <c r="D1453" s="24"/>
      <c r="E1453" s="24"/>
      <c r="F1453" s="24"/>
      <c r="G1453" s="24"/>
      <c r="H1453" s="343"/>
      <c r="I1453" s="467"/>
      <c r="J1453" s="467"/>
      <c r="K1453" s="467"/>
      <c r="L1453" s="467"/>
      <c r="M1453" s="467"/>
      <c r="N1453" s="226"/>
    </row>
    <row r="1454" spans="1:69">
      <c r="A1454" s="225"/>
      <c r="B1454" s="24"/>
      <c r="C1454" s="24"/>
      <c r="D1454" s="24"/>
      <c r="E1454" s="24"/>
      <c r="F1454" s="24"/>
      <c r="G1454" s="24"/>
      <c r="H1454" s="343"/>
      <c r="I1454" s="467"/>
      <c r="J1454" s="467"/>
      <c r="K1454" s="467"/>
      <c r="L1454" s="467"/>
      <c r="M1454" s="467"/>
      <c r="N1454" s="226"/>
    </row>
    <row r="1455" spans="1:69">
      <c r="A1455" s="225"/>
      <c r="B1455" s="24"/>
      <c r="C1455" s="24"/>
      <c r="D1455" s="24"/>
      <c r="E1455" s="24"/>
      <c r="F1455" s="24"/>
      <c r="G1455" s="24"/>
      <c r="H1455" s="343"/>
      <c r="I1455" s="467"/>
      <c r="J1455" s="467"/>
      <c r="K1455" s="467"/>
      <c r="L1455" s="467"/>
      <c r="M1455" s="467"/>
      <c r="N1455" s="226"/>
    </row>
    <row r="1456" spans="1:69">
      <c r="A1456" s="225"/>
      <c r="B1456" s="24"/>
      <c r="C1456" s="24"/>
      <c r="D1456" s="24"/>
      <c r="E1456" s="24"/>
      <c r="F1456" s="24"/>
      <c r="G1456" s="24"/>
      <c r="H1456" s="360">
        <v>2</v>
      </c>
      <c r="I1456" s="467" t="str">
        <f>IF(B$1233="",BM1456,BE1456)</f>
        <v>The less you depict their errors with IMMIGRATION as typical, the less guarded you get toward their views on IMMIGRATION.</v>
      </c>
      <c r="J1456" s="467"/>
      <c r="K1456" s="467"/>
      <c r="L1456" s="467"/>
      <c r="M1456" s="467"/>
      <c r="N1456" s="226"/>
      <c r="BD1456" s="2">
        <v>2</v>
      </c>
      <c r="BE1456" s="37" t="str">
        <f>CONCATENATE(BG1456,BH1456,BI1456,BJ1456,".")</f>
        <v>The less you depict their errors with IMMIGRATION as typical, the less guarded you get toward their views on IMMIGRATION.</v>
      </c>
      <c r="BF1456" s="47" t="s">
        <v>3</v>
      </c>
      <c r="BG1456" s="2" t="s">
        <v>835</v>
      </c>
      <c r="BH1456" s="2" t="str">
        <f>BH1452</f>
        <v>IMMIGRATION</v>
      </c>
      <c r="BI1456" s="2" t="s">
        <v>839</v>
      </c>
      <c r="BJ1456" s="2" t="str">
        <f>BH1456</f>
        <v>IMMIGRATION</v>
      </c>
      <c r="BM1456" s="2" t="str">
        <f t="shared" ref="BM1456" si="76">CONCATENATE(BN1456,BO1456,BP1456,BQ1456)</f>
        <v>The less you depict their errors with that issue as typical, the less guarded you get toward their views on that particular issue.</v>
      </c>
      <c r="BN1456" s="2" t="s">
        <v>785</v>
      </c>
      <c r="BO1456" s="2" t="s">
        <v>827</v>
      </c>
      <c r="BP1456" s="2" t="s">
        <v>811</v>
      </c>
      <c r="BQ1456" s="2" t="s">
        <v>828</v>
      </c>
    </row>
    <row r="1457" spans="1:69">
      <c r="A1457" s="225"/>
      <c r="B1457" s="24"/>
      <c r="C1457" s="24"/>
      <c r="D1457" s="24"/>
      <c r="E1457" s="24"/>
      <c r="F1457" s="24"/>
      <c r="G1457" s="24"/>
      <c r="H1457" s="361"/>
      <c r="I1457" s="467"/>
      <c r="J1457" s="467"/>
      <c r="K1457" s="467"/>
      <c r="L1457" s="467"/>
      <c r="M1457" s="467"/>
      <c r="N1457" s="226"/>
      <c r="BK1457" s="2" t="s">
        <v>730</v>
      </c>
    </row>
    <row r="1458" spans="1:69">
      <c r="A1458" s="225"/>
      <c r="B1458" s="24"/>
      <c r="C1458" s="24"/>
      <c r="D1458" s="24"/>
      <c r="E1458" s="24"/>
      <c r="F1458" s="24"/>
      <c r="G1458" s="24"/>
      <c r="H1458" s="360"/>
      <c r="I1458" s="467"/>
      <c r="J1458" s="467"/>
      <c r="K1458" s="467"/>
      <c r="L1458" s="467"/>
      <c r="M1458" s="467"/>
      <c r="N1458" s="226"/>
    </row>
    <row r="1459" spans="1:69">
      <c r="A1459" s="225"/>
      <c r="B1459" s="24"/>
      <c r="C1459" s="24"/>
      <c r="D1459" s="24"/>
      <c r="E1459" s="24"/>
      <c r="F1459" s="24"/>
      <c r="G1459" s="24"/>
      <c r="H1459" s="361"/>
      <c r="I1459" s="467"/>
      <c r="J1459" s="467"/>
      <c r="K1459" s="467"/>
      <c r="L1459" s="467"/>
      <c r="M1459" s="467"/>
      <c r="N1459" s="226"/>
    </row>
    <row r="1460" spans="1:69">
      <c r="A1460" s="225"/>
      <c r="B1460" s="24"/>
      <c r="C1460" s="24"/>
      <c r="D1460" s="24"/>
      <c r="E1460" s="24"/>
      <c r="F1460" s="24"/>
      <c r="G1460" s="24"/>
      <c r="H1460" s="360">
        <v>3</v>
      </c>
      <c r="I1460" s="467" t="str">
        <f>IF(B$1233="",BM1460,BE1460)</f>
        <v>The less guarded you get toward their views on IMMIGRATION the less they get defensive toward your views on IMMIGRATION.</v>
      </c>
      <c r="J1460" s="467"/>
      <c r="K1460" s="467"/>
      <c r="L1460" s="467"/>
      <c r="M1460" s="467"/>
      <c r="N1460" s="226"/>
      <c r="BD1460" s="2">
        <v>3</v>
      </c>
      <c r="BE1460" s="37" t="str">
        <f t="shared" ref="BE1460" si="77">CONCATENATE(BG1460,BH1460,BI1460,BJ1460,".")</f>
        <v>The less guarded you get toward their views on IMMIGRATION the less they get defensive toward your views on IMMIGRATION.</v>
      </c>
      <c r="BF1460" s="47" t="s">
        <v>3</v>
      </c>
      <c r="BG1460" s="2" t="s">
        <v>836</v>
      </c>
      <c r="BH1460" s="2" t="str">
        <f t="shared" ref="BH1460" si="78">BH1456</f>
        <v>IMMIGRATION</v>
      </c>
      <c r="BI1460" s="2" t="s">
        <v>840</v>
      </c>
      <c r="BJ1460" s="2" t="str">
        <f>BH1460</f>
        <v>IMMIGRATION</v>
      </c>
      <c r="BM1460" s="2" t="str">
        <f t="shared" ref="BM1460" si="79">CONCATENATE(BN1460,BO1460,BP1460,BQ1460)</f>
        <v>The less guarded you get toward their views on that political issue, the less they get defensive toward your views on that issue.</v>
      </c>
      <c r="BN1460" s="2" t="s">
        <v>785</v>
      </c>
      <c r="BO1460" s="2" t="s">
        <v>829</v>
      </c>
      <c r="BP1460" s="2" t="s">
        <v>811</v>
      </c>
      <c r="BQ1460" s="2" t="s">
        <v>830</v>
      </c>
    </row>
    <row r="1461" spans="1:69">
      <c r="A1461" s="225"/>
      <c r="B1461" s="24"/>
      <c r="C1461" s="24"/>
      <c r="D1461" s="24"/>
      <c r="E1461" s="24"/>
      <c r="F1461" s="24"/>
      <c r="G1461" s="24"/>
      <c r="H1461" s="361"/>
      <c r="I1461" s="467"/>
      <c r="J1461" s="467"/>
      <c r="K1461" s="467"/>
      <c r="L1461" s="467"/>
      <c r="M1461" s="467"/>
      <c r="N1461" s="226"/>
    </row>
    <row r="1462" spans="1:69">
      <c r="A1462" s="225"/>
      <c r="B1462" s="24"/>
      <c r="C1462" s="24"/>
      <c r="D1462" s="24"/>
      <c r="E1462" s="24"/>
      <c r="F1462" s="24"/>
      <c r="G1462" s="24"/>
      <c r="H1462" s="360"/>
      <c r="I1462" s="467"/>
      <c r="J1462" s="467"/>
      <c r="K1462" s="467"/>
      <c r="L1462" s="467"/>
      <c r="M1462" s="467"/>
      <c r="N1462" s="226"/>
    </row>
    <row r="1463" spans="1:69">
      <c r="A1463" s="225"/>
      <c r="B1463" s="24"/>
      <c r="C1463" s="24"/>
      <c r="D1463" s="24"/>
      <c r="E1463" s="24"/>
      <c r="F1463" s="24"/>
      <c r="G1463" s="24"/>
      <c r="H1463" s="361"/>
      <c r="I1463" s="467"/>
      <c r="J1463" s="467"/>
      <c r="K1463" s="467"/>
      <c r="L1463" s="467"/>
      <c r="M1463" s="467"/>
      <c r="N1463" s="226"/>
    </row>
    <row r="1464" spans="1:69">
      <c r="A1464" s="225"/>
      <c r="B1464" s="24"/>
      <c r="C1464" s="24"/>
      <c r="D1464" s="24"/>
      <c r="E1464" s="24"/>
      <c r="F1464" s="24"/>
      <c r="G1464" s="24"/>
      <c r="H1464" s="360">
        <v>4</v>
      </c>
      <c r="I1464" s="467" t="str">
        <f>IF(B$1233="",BM1464,BE1464)</f>
        <v>The less they get defensive toward your views on IMMIGRATION, the less you overstate their differences on IMMIGRATION.</v>
      </c>
      <c r="J1464" s="467"/>
      <c r="K1464" s="467"/>
      <c r="L1464" s="467"/>
      <c r="M1464" s="467"/>
      <c r="N1464" s="226"/>
      <c r="BD1464" s="2">
        <v>4</v>
      </c>
      <c r="BE1464" s="37" t="str">
        <f>CONCATENATE(BG1464,BH1464,BI1464,BJ1464,BK1464,".")</f>
        <v>The less they get defensive toward your views on IMMIGRATION, the less you overstate their differences on IMMIGRATION.</v>
      </c>
      <c r="BF1464" s="47" t="s">
        <v>3</v>
      </c>
      <c r="BG1464" s="2" t="s">
        <v>837</v>
      </c>
      <c r="BH1464" s="2" t="str">
        <f t="shared" ref="BH1464" si="80">BH1460</f>
        <v>IMMIGRATION</v>
      </c>
      <c r="BI1464" s="2" t="s">
        <v>841</v>
      </c>
      <c r="BJ1464" s="2" t="str">
        <f>BH1464</f>
        <v>IMMIGRATION</v>
      </c>
      <c r="BM1464" s="2" t="str">
        <f t="shared" ref="BM1464" si="81">CONCATENATE(BN1464,BO1464,BP1464,BQ1464)</f>
        <v>The less they get defensive toward you views on that political issue, the less you overstate their differences on that issue.</v>
      </c>
      <c r="BN1464" s="2" t="s">
        <v>785</v>
      </c>
      <c r="BO1464" s="2" t="s">
        <v>831</v>
      </c>
      <c r="BP1464" s="2" t="s">
        <v>811</v>
      </c>
      <c r="BQ1464" s="2" t="s">
        <v>832</v>
      </c>
    </row>
    <row r="1465" spans="1:69">
      <c r="A1465" s="225"/>
      <c r="B1465" s="24"/>
      <c r="C1465" s="24"/>
      <c r="D1465" s="24"/>
      <c r="E1465" s="24"/>
      <c r="F1465" s="24"/>
      <c r="G1465" s="24"/>
      <c r="H1465" s="361"/>
      <c r="I1465" s="467"/>
      <c r="J1465" s="467"/>
      <c r="K1465" s="467"/>
      <c r="L1465" s="467"/>
      <c r="M1465" s="467"/>
      <c r="N1465" s="226"/>
    </row>
    <row r="1466" spans="1:69">
      <c r="A1466" s="225"/>
      <c r="B1466" s="24"/>
      <c r="C1466" s="24"/>
      <c r="D1466" s="24"/>
      <c r="E1466" s="24"/>
      <c r="F1466" s="24"/>
      <c r="G1466" s="24"/>
      <c r="H1466" s="360"/>
      <c r="I1466" s="467"/>
      <c r="J1466" s="467"/>
      <c r="K1466" s="467"/>
      <c r="L1466" s="467"/>
      <c r="M1466" s="467"/>
      <c r="N1466" s="226"/>
    </row>
    <row r="1467" spans="1:69">
      <c r="A1467" s="225"/>
      <c r="B1467" s="24"/>
      <c r="C1467" s="24"/>
      <c r="D1467" s="24"/>
      <c r="E1467" s="24"/>
      <c r="F1467" s="24"/>
      <c r="G1467" s="24"/>
      <c r="H1467" s="361"/>
      <c r="I1467" s="467"/>
      <c r="J1467" s="467"/>
      <c r="K1467" s="467"/>
      <c r="L1467" s="467"/>
      <c r="M1467" s="467"/>
      <c r="N1467" s="226"/>
    </row>
    <row r="1468" spans="1:69">
      <c r="A1468" s="225"/>
      <c r="B1468" s="24"/>
      <c r="C1468" s="24"/>
      <c r="D1468" s="24"/>
      <c r="E1468" s="24"/>
      <c r="F1468" s="24"/>
      <c r="G1468" s="24"/>
      <c r="H1468" s="360">
        <v>5</v>
      </c>
      <c r="I1468" s="467" t="str">
        <f>IF(B$1233="",BM1468,BE1468)</f>
        <v>The less you overstate their differences on IMMIGRATION….</v>
      </c>
      <c r="J1468" s="467"/>
      <c r="K1468" s="467"/>
      <c r="L1468" s="467"/>
      <c r="M1468" s="467"/>
      <c r="N1468" s="226"/>
      <c r="BD1468" s="2">
        <v>5</v>
      </c>
      <c r="BE1468" s="37" t="str">
        <f t="shared" ref="BE1468" si="82">CONCATENATE(BG1468,BH1468,BI1468,BJ1468,".")</f>
        <v>The less you overstate their differences on IMMIGRATION….</v>
      </c>
      <c r="BF1468" s="47" t="s">
        <v>3</v>
      </c>
      <c r="BG1468" s="2" t="s">
        <v>834</v>
      </c>
      <c r="BH1468" s="2" t="str">
        <f t="shared" ref="BH1468" si="83">BH1464</f>
        <v>IMMIGRATION</v>
      </c>
      <c r="BI1468" s="2" t="s">
        <v>734</v>
      </c>
      <c r="BM1468" s="2" t="str">
        <f>CONCATENATE(BN1468,BO1468)</f>
        <v>The less more you overstate these differences on that issue…</v>
      </c>
      <c r="BN1468" s="2" t="s">
        <v>785</v>
      </c>
      <c r="BO1468" s="2" t="s">
        <v>833</v>
      </c>
    </row>
    <row r="1469" spans="1:69" ht="13.95" customHeight="1">
      <c r="A1469" s="225"/>
      <c r="B1469" s="24"/>
      <c r="C1469" s="24"/>
      <c r="D1469" s="24"/>
      <c r="E1469" s="24"/>
      <c r="F1469" s="24"/>
      <c r="G1469" s="24"/>
      <c r="H1469" s="360"/>
      <c r="I1469" s="467"/>
      <c r="J1469" s="467"/>
      <c r="K1469" s="467"/>
      <c r="L1469" s="467"/>
      <c r="M1469" s="467"/>
      <c r="N1469" s="226"/>
    </row>
    <row r="1470" spans="1:69">
      <c r="A1470" s="225"/>
      <c r="B1470" s="24"/>
      <c r="C1470" s="24"/>
      <c r="D1470" s="24"/>
      <c r="E1470" s="24"/>
      <c r="F1470" s="24"/>
      <c r="G1470" s="24"/>
      <c r="H1470" s="343"/>
      <c r="I1470" s="467"/>
      <c r="J1470" s="467"/>
      <c r="K1470" s="467"/>
      <c r="L1470" s="467"/>
      <c r="M1470" s="467"/>
      <c r="N1470" s="226"/>
    </row>
    <row r="1471" spans="1:69">
      <c r="A1471" s="227"/>
      <c r="B1471" s="232"/>
      <c r="C1471" s="232"/>
      <c r="D1471" s="232"/>
      <c r="E1471" s="232"/>
      <c r="F1471" s="232"/>
      <c r="G1471" s="232"/>
      <c r="H1471" s="345"/>
      <c r="I1471" s="232"/>
      <c r="J1471" s="232"/>
      <c r="K1471" s="232"/>
      <c r="L1471" s="232"/>
      <c r="M1471" s="232"/>
      <c r="N1471" s="229"/>
    </row>
    <row r="1472" spans="1:69" ht="30" customHeight="1">
      <c r="A1472" s="221" t="s">
        <v>1148</v>
      </c>
      <c r="B1472" s="379" t="s">
        <v>1215</v>
      </c>
      <c r="C1472" s="379"/>
      <c r="D1472" s="379"/>
      <c r="E1472" s="379"/>
      <c r="F1472" s="379"/>
      <c r="G1472" s="379"/>
      <c r="H1472" s="379"/>
      <c r="I1472" s="379"/>
      <c r="J1472" s="379"/>
      <c r="K1472" s="379"/>
      <c r="L1472" s="379"/>
      <c r="M1472" s="223"/>
      <c r="N1472" s="224" t="s">
        <v>1149</v>
      </c>
      <c r="BE1472" s="49" t="str">
        <f t="shared" ref="BE1472:BL1472" si="84">BE1388</f>
        <v>IMM</v>
      </c>
      <c r="BF1472" s="49" t="str">
        <f t="shared" si="84"/>
        <v>CLI</v>
      </c>
      <c r="BG1472" s="49" t="str">
        <f t="shared" si="84"/>
        <v>GUN</v>
      </c>
      <c r="BH1472" s="49" t="str">
        <f t="shared" si="84"/>
        <v>ABO</v>
      </c>
      <c r="BI1472" s="49" t="str">
        <f t="shared" si="84"/>
        <v>HEA</v>
      </c>
      <c r="BJ1472" s="49" t="str">
        <f t="shared" si="84"/>
        <v>CRI</v>
      </c>
      <c r="BK1472" s="49" t="str">
        <f t="shared" si="84"/>
        <v>ECO</v>
      </c>
      <c r="BL1472" s="49" t="str">
        <f t="shared" si="84"/>
        <v>RAC</v>
      </c>
      <c r="BM1472" s="47" t="s">
        <v>3</v>
      </c>
    </row>
    <row r="1473" spans="1:65" ht="15" customHeight="1">
      <c r="A1473" s="225"/>
      <c r="B1473" s="384" t="s">
        <v>1245</v>
      </c>
      <c r="C1473" s="384"/>
      <c r="D1473" s="384"/>
      <c r="E1473" s="384"/>
      <c r="F1473" s="384"/>
      <c r="G1473" s="384"/>
      <c r="H1473" s="384"/>
      <c r="I1473" s="384"/>
      <c r="J1473" s="384"/>
      <c r="K1473" s="384"/>
      <c r="L1473" s="384"/>
      <c r="M1473" s="384"/>
      <c r="N1473" s="226"/>
      <c r="BB1473" s="2" t="str">
        <f t="shared" ref="BB1473:BB1478" si="85">IF($C$1047=BB$1047,BE1473,IF($C$1047=BB$1048,BF1473,IF($C$1047=BB$1049,BG1473,IF($C$1047=BB$1050,BH1473,IF($C$1047=BB$1051,BI1473,IF($C$1047=BB$1052,BJ1473,IF($C$1047=BB$1053,BK1473,IF($C$1047=BB$1054,BL1473,""))))))))</f>
        <v xml:space="preserve">I affirm your need for secure borders. And thank you for any affirmation of our need to travel freely despite status. </v>
      </c>
      <c r="BD1473" s="131" t="s">
        <v>602</v>
      </c>
      <c r="BE1473" s="2" t="s">
        <v>895</v>
      </c>
      <c r="BF1473" s="2" t="s">
        <v>901</v>
      </c>
      <c r="BG1473" s="2" t="s">
        <v>904</v>
      </c>
      <c r="BH1473" s="2" t="s">
        <v>917</v>
      </c>
      <c r="BI1473" s="2" t="s">
        <v>922</v>
      </c>
      <c r="BJ1473" s="2" t="s">
        <v>929</v>
      </c>
      <c r="BK1473" s="2" t="s">
        <v>936</v>
      </c>
      <c r="BL1473" s="2" t="s">
        <v>941</v>
      </c>
      <c r="BM1473" s="47" t="s">
        <v>3</v>
      </c>
    </row>
    <row r="1474" spans="1:65" ht="13.2" customHeight="1">
      <c r="A1474" s="225"/>
      <c r="B1474" s="384"/>
      <c r="C1474" s="384"/>
      <c r="D1474" s="384"/>
      <c r="E1474" s="384"/>
      <c r="F1474" s="384"/>
      <c r="G1474" s="384"/>
      <c r="H1474" s="384"/>
      <c r="I1474" s="384"/>
      <c r="J1474" s="384"/>
      <c r="K1474" s="384"/>
      <c r="L1474" s="384"/>
      <c r="M1474" s="384"/>
      <c r="N1474" s="226"/>
      <c r="BB1474" s="2" t="str">
        <f t="shared" si="85"/>
        <v>I need you to feel the desperte needs of these migrants without painting them all as violent lawbreakers.</v>
      </c>
      <c r="BD1474" s="131" t="s">
        <v>911</v>
      </c>
      <c r="BE1474" s="2" t="s">
        <v>896</v>
      </c>
      <c r="BF1474" s="2" t="s">
        <v>901</v>
      </c>
      <c r="BG1474" s="2" t="s">
        <v>906</v>
      </c>
      <c r="BH1474" s="2" t="s">
        <v>918</v>
      </c>
      <c r="BI1474" s="2" t="s">
        <v>926</v>
      </c>
      <c r="BJ1474" s="2" t="s">
        <v>932</v>
      </c>
      <c r="BK1474" s="2" t="s">
        <v>937</v>
      </c>
      <c r="BL1474" s="2" t="s">
        <v>943</v>
      </c>
      <c r="BM1474" s="47" t="s">
        <v>3</v>
      </c>
    </row>
    <row r="1475" spans="1:65" ht="15.6" customHeight="1">
      <c r="A1475" s="225"/>
      <c r="B1475" s="384"/>
      <c r="C1475" s="384"/>
      <c r="D1475" s="384"/>
      <c r="E1475" s="384"/>
      <c r="F1475" s="384"/>
      <c r="G1475" s="384"/>
      <c r="H1475" s="384"/>
      <c r="I1475" s="384"/>
      <c r="J1475" s="384"/>
      <c r="K1475" s="384"/>
      <c r="L1475" s="384"/>
      <c r="M1475" s="384"/>
      <c r="N1475" s="226"/>
      <c r="BB1475" s="2" t="str">
        <f t="shared" si="85"/>
        <v>Perhaps we can do better to screen out the most violent of these migrants who exploit our generosity.</v>
      </c>
      <c r="BD1475" s="131" t="s">
        <v>909</v>
      </c>
      <c r="BE1475" s="2" t="s">
        <v>897</v>
      </c>
      <c r="BF1475" s="2" t="s">
        <v>902</v>
      </c>
      <c r="BG1475" s="2" t="s">
        <v>907</v>
      </c>
      <c r="BH1475" s="2" t="s">
        <v>920</v>
      </c>
      <c r="BI1475" s="2" t="s">
        <v>921</v>
      </c>
      <c r="BJ1475" s="2" t="s">
        <v>934</v>
      </c>
      <c r="BK1475" s="2" t="s">
        <v>939</v>
      </c>
      <c r="BL1475" s="2" t="s">
        <v>945</v>
      </c>
      <c r="BM1475" s="47" t="s">
        <v>3</v>
      </c>
    </row>
    <row r="1476" spans="1:65" ht="15.6" customHeight="1">
      <c r="A1476" s="225"/>
      <c r="B1476" s="384"/>
      <c r="C1476" s="384"/>
      <c r="D1476" s="384"/>
      <c r="E1476" s="384"/>
      <c r="F1476" s="384"/>
      <c r="G1476" s="384"/>
      <c r="H1476" s="384"/>
      <c r="I1476" s="384"/>
      <c r="J1476" s="384"/>
      <c r="K1476" s="384"/>
      <c r="L1476" s="384"/>
      <c r="M1476" s="384"/>
      <c r="N1476" s="226"/>
      <c r="BB1476" s="2" t="str">
        <f t="shared" si="85"/>
        <v>I affirm your need to help migrants flee violence potentially of our making. And thank you for affirming our need to not import such violence.</v>
      </c>
      <c r="BD1476" s="131" t="s">
        <v>604</v>
      </c>
      <c r="BE1476" s="2" t="s">
        <v>923</v>
      </c>
      <c r="BF1476" s="2" t="s">
        <v>916</v>
      </c>
      <c r="BG1476" s="2" t="s">
        <v>905</v>
      </c>
      <c r="BH1476" s="2" t="s">
        <v>915</v>
      </c>
      <c r="BI1476" s="2" t="s">
        <v>924</v>
      </c>
      <c r="BJ1476" s="2" t="s">
        <v>930</v>
      </c>
      <c r="BK1476" s="2" t="s">
        <v>935</v>
      </c>
      <c r="BL1476" s="2" t="s">
        <v>942</v>
      </c>
      <c r="BM1476" s="47" t="s">
        <v>3</v>
      </c>
    </row>
    <row r="1477" spans="1:65" ht="15.6" customHeight="1">
      <c r="A1477" s="225"/>
      <c r="B1477" s="382" t="s">
        <v>1244</v>
      </c>
      <c r="C1477" s="382"/>
      <c r="D1477" s="382"/>
      <c r="E1477" s="382"/>
      <c r="F1477" s="382"/>
      <c r="G1477" s="382"/>
      <c r="H1477" s="382"/>
      <c r="I1477" s="382"/>
      <c r="J1477" s="382"/>
      <c r="K1477" s="382"/>
      <c r="L1477" s="382"/>
      <c r="M1477" s="382"/>
      <c r="N1477" s="226"/>
      <c r="BB1477" s="2" t="str">
        <f t="shared" si="85"/>
        <v>I need you to feel the pain of families here who have lost a loved one due to violence from illegitimate migrants.</v>
      </c>
      <c r="BD1477" s="131" t="s">
        <v>912</v>
      </c>
      <c r="BE1477" s="2" t="s">
        <v>898</v>
      </c>
      <c r="BF1477" s="2" t="s">
        <v>900</v>
      </c>
      <c r="BG1477" s="2" t="s">
        <v>913</v>
      </c>
      <c r="BH1477" s="2" t="s">
        <v>919</v>
      </c>
      <c r="BI1477" s="2" t="s">
        <v>927</v>
      </c>
      <c r="BJ1477" s="2" t="s">
        <v>931</v>
      </c>
      <c r="BK1477" s="2" t="s">
        <v>938</v>
      </c>
      <c r="BL1477" s="2" t="s">
        <v>944</v>
      </c>
      <c r="BM1477" s="47" t="s">
        <v>3</v>
      </c>
    </row>
    <row r="1478" spans="1:65" ht="15.6" customHeight="1">
      <c r="A1478" s="225"/>
      <c r="B1478" s="382"/>
      <c r="C1478" s="382"/>
      <c r="D1478" s="382"/>
      <c r="E1478" s="382"/>
      <c r="F1478" s="382"/>
      <c r="G1478" s="382"/>
      <c r="H1478" s="382"/>
      <c r="I1478" s="382"/>
      <c r="J1478" s="382"/>
      <c r="K1478" s="382"/>
      <c r="L1478" s="382"/>
      <c r="M1478" s="382"/>
      <c r="N1478" s="226"/>
      <c r="BB1478" s="2" t="str">
        <f t="shared" si="85"/>
        <v>Perhaps we can do better to merit actual cases of migrants whose lives are at risk due to our actions.</v>
      </c>
      <c r="BD1478" s="131" t="s">
        <v>910</v>
      </c>
      <c r="BE1478" s="2" t="s">
        <v>899</v>
      </c>
      <c r="BF1478" s="2" t="s">
        <v>903</v>
      </c>
      <c r="BG1478" s="2" t="s">
        <v>908</v>
      </c>
      <c r="BH1478" s="2" t="s">
        <v>928</v>
      </c>
      <c r="BI1478" s="2" t="s">
        <v>925</v>
      </c>
      <c r="BJ1478" s="2" t="s">
        <v>933</v>
      </c>
      <c r="BK1478" s="2" t="s">
        <v>940</v>
      </c>
      <c r="BL1478" s="2" t="s">
        <v>946</v>
      </c>
      <c r="BM1478" s="47" t="s">
        <v>3</v>
      </c>
    </row>
    <row r="1479" spans="1:65" ht="14.4" customHeight="1">
      <c r="A1479" s="225"/>
      <c r="B1479" s="382"/>
      <c r="C1479" s="382"/>
      <c r="D1479" s="382"/>
      <c r="E1479" s="382"/>
      <c r="F1479" s="382"/>
      <c r="G1479" s="382"/>
      <c r="H1479" s="382"/>
      <c r="I1479" s="382"/>
      <c r="J1479" s="382"/>
      <c r="K1479" s="382"/>
      <c r="L1479" s="382"/>
      <c r="M1479" s="382"/>
      <c r="N1479" s="226"/>
    </row>
    <row r="1480" spans="1:65" ht="25.2" customHeight="1" thickBot="1">
      <c r="A1480" s="225"/>
      <c r="B1480" s="383"/>
      <c r="C1480" s="383"/>
      <c r="D1480" s="383"/>
      <c r="E1480" s="383"/>
      <c r="F1480" s="383"/>
      <c r="G1480" s="383"/>
      <c r="H1480" s="383"/>
      <c r="I1480" s="383"/>
      <c r="J1480" s="383"/>
      <c r="K1480" s="383"/>
      <c r="L1480" s="383"/>
      <c r="M1480" s="383"/>
      <c r="N1480" s="226"/>
    </row>
    <row r="1481" spans="1:65" ht="15" customHeight="1" thickTop="1">
      <c r="A1481" s="225"/>
      <c r="B1481" s="150"/>
      <c r="C1481" s="401" t="str">
        <f>IF(BB1473=0,"",BB1473)</f>
        <v xml:space="preserve">I affirm your need for secure borders. And thank you for any affirmation of our need to travel freely despite status. </v>
      </c>
      <c r="D1481" s="401"/>
      <c r="E1481" s="401"/>
      <c r="F1481" s="401"/>
      <c r="G1481" s="401"/>
      <c r="H1481" s="401"/>
      <c r="I1481" s="401"/>
      <c r="J1481" s="401"/>
      <c r="K1481" s="401"/>
      <c r="L1481" s="401"/>
      <c r="M1481" s="402"/>
      <c r="N1481" s="226"/>
    </row>
    <row r="1482" spans="1:65" ht="15" customHeight="1">
      <c r="A1482" s="225"/>
      <c r="B1482" s="151"/>
      <c r="C1482" s="403"/>
      <c r="D1482" s="403"/>
      <c r="E1482" s="403"/>
      <c r="F1482" s="403"/>
      <c r="G1482" s="403"/>
      <c r="H1482" s="403"/>
      <c r="I1482" s="403"/>
      <c r="J1482" s="403"/>
      <c r="K1482" s="403"/>
      <c r="L1482" s="403"/>
      <c r="M1482" s="404"/>
      <c r="N1482" s="226"/>
      <c r="BE1482" s="159" t="s">
        <v>985</v>
      </c>
    </row>
    <row r="1483" spans="1:65" ht="15" customHeight="1" thickBot="1">
      <c r="A1483" s="225"/>
      <c r="B1483" s="152"/>
      <c r="C1483" s="405"/>
      <c r="D1483" s="405"/>
      <c r="E1483" s="405"/>
      <c r="F1483" s="405"/>
      <c r="G1483" s="405"/>
      <c r="H1483" s="405"/>
      <c r="I1483" s="405"/>
      <c r="J1483" s="405"/>
      <c r="K1483" s="405"/>
      <c r="L1483" s="405"/>
      <c r="M1483" s="406"/>
      <c r="N1483" s="226"/>
      <c r="BE1483" s="159" t="s">
        <v>986</v>
      </c>
    </row>
    <row r="1484" spans="1:65" ht="15" customHeight="1" thickTop="1">
      <c r="A1484" s="225"/>
      <c r="B1484" s="150"/>
      <c r="C1484" s="401" t="str">
        <f>IF(BB1474=0,"",BB1474)</f>
        <v>I need you to feel the desperte needs of these migrants without painting them all as violent lawbreakers.</v>
      </c>
      <c r="D1484" s="401"/>
      <c r="E1484" s="401"/>
      <c r="F1484" s="401"/>
      <c r="G1484" s="401"/>
      <c r="H1484" s="401"/>
      <c r="I1484" s="401"/>
      <c r="J1484" s="401"/>
      <c r="K1484" s="401"/>
      <c r="L1484" s="401"/>
      <c r="M1484" s="402"/>
      <c r="N1484" s="226"/>
      <c r="BE1484" s="159" t="s">
        <v>984</v>
      </c>
    </row>
    <row r="1485" spans="1:65" ht="15" customHeight="1">
      <c r="A1485" s="225"/>
      <c r="B1485" s="153"/>
      <c r="C1485" s="403"/>
      <c r="D1485" s="403"/>
      <c r="E1485" s="403"/>
      <c r="F1485" s="403"/>
      <c r="G1485" s="403"/>
      <c r="H1485" s="403"/>
      <c r="I1485" s="403"/>
      <c r="J1485" s="403"/>
      <c r="K1485" s="403"/>
      <c r="L1485" s="403"/>
      <c r="M1485" s="404"/>
      <c r="N1485" s="226"/>
      <c r="BE1485" s="159" t="s">
        <v>987</v>
      </c>
    </row>
    <row r="1486" spans="1:65" ht="15" customHeight="1" thickBot="1">
      <c r="A1486" s="225"/>
      <c r="B1486" s="152"/>
      <c r="C1486" s="405"/>
      <c r="D1486" s="405"/>
      <c r="E1486" s="405"/>
      <c r="F1486" s="405"/>
      <c r="G1486" s="405"/>
      <c r="H1486" s="405"/>
      <c r="I1486" s="405"/>
      <c r="J1486" s="405"/>
      <c r="K1486" s="405"/>
      <c r="L1486" s="405"/>
      <c r="M1486" s="406"/>
      <c r="N1486" s="226"/>
      <c r="BE1486" s="159" t="s">
        <v>988</v>
      </c>
    </row>
    <row r="1487" spans="1:65" ht="15" customHeight="1" thickTop="1">
      <c r="A1487" s="225"/>
      <c r="B1487" s="150"/>
      <c r="C1487" s="401" t="str">
        <f>IF(BB1475=0,"",BB1475)</f>
        <v>Perhaps we can do better to screen out the most violent of these migrants who exploit our generosity.</v>
      </c>
      <c r="D1487" s="401"/>
      <c r="E1487" s="401"/>
      <c r="F1487" s="401"/>
      <c r="G1487" s="401"/>
      <c r="H1487" s="401"/>
      <c r="I1487" s="401"/>
      <c r="J1487" s="401"/>
      <c r="K1487" s="401"/>
      <c r="L1487" s="401"/>
      <c r="M1487" s="402"/>
      <c r="N1487" s="226"/>
    </row>
    <row r="1488" spans="1:65" ht="15" customHeight="1">
      <c r="A1488" s="225"/>
      <c r="B1488" s="151"/>
      <c r="C1488" s="403"/>
      <c r="D1488" s="403"/>
      <c r="E1488" s="403"/>
      <c r="F1488" s="403"/>
      <c r="G1488" s="403"/>
      <c r="H1488" s="403"/>
      <c r="I1488" s="403"/>
      <c r="J1488" s="403"/>
      <c r="K1488" s="403"/>
      <c r="L1488" s="403"/>
      <c r="M1488" s="404"/>
      <c r="N1488" s="226"/>
    </row>
    <row r="1489" spans="1:63" ht="15" customHeight="1" thickBot="1">
      <c r="A1489" s="225"/>
      <c r="B1489" s="152"/>
      <c r="C1489" s="405"/>
      <c r="D1489" s="405"/>
      <c r="E1489" s="405"/>
      <c r="F1489" s="405"/>
      <c r="G1489" s="405"/>
      <c r="H1489" s="405"/>
      <c r="I1489" s="405"/>
      <c r="J1489" s="405"/>
      <c r="K1489" s="405"/>
      <c r="L1489" s="405"/>
      <c r="M1489" s="406"/>
      <c r="N1489" s="226"/>
    </row>
    <row r="1490" spans="1:63" ht="10.199999999999999" customHeight="1" thickTop="1" thickBot="1">
      <c r="A1490" s="225"/>
      <c r="B1490" s="24"/>
      <c r="C1490" s="24"/>
      <c r="D1490" s="24"/>
      <c r="E1490" s="24"/>
      <c r="F1490" s="24"/>
      <c r="G1490" s="24"/>
      <c r="H1490" s="343"/>
      <c r="I1490" s="24"/>
      <c r="J1490" s="24"/>
      <c r="K1490" s="24"/>
      <c r="L1490" s="24"/>
      <c r="M1490" s="24"/>
      <c r="N1490" s="226"/>
      <c r="BF1490" s="37" t="str">
        <f>BF1402</f>
        <v>immigration</v>
      </c>
    </row>
    <row r="1491" spans="1:63" ht="15" customHeight="1" thickTop="1">
      <c r="A1491" s="225"/>
      <c r="B1491" s="147"/>
      <c r="C1491" s="461" t="str">
        <f>IF(BB1476=0,"",BB1476)</f>
        <v>I affirm your need to help migrants flee violence potentially of our making. And thank you for affirming our need to not import such violence.</v>
      </c>
      <c r="D1491" s="461"/>
      <c r="E1491" s="461"/>
      <c r="F1491" s="461"/>
      <c r="G1491" s="461"/>
      <c r="H1491" s="461"/>
      <c r="I1491" s="461"/>
      <c r="J1491" s="461"/>
      <c r="K1491" s="461"/>
      <c r="L1491" s="461"/>
      <c r="M1491" s="462"/>
      <c r="N1491" s="226"/>
      <c r="BC1491" s="2" t="str">
        <f>IF(OR(B$1233=0,B$1233=""),"",CONCATENATE(BE1491,BF1491,BG1491))</f>
        <v>This helps me replace fighting with appreciation for the other's immigration position.</v>
      </c>
      <c r="BE1491" s="2" t="s">
        <v>1027</v>
      </c>
      <c r="BF1491" s="2" t="str">
        <f>BF1490</f>
        <v>immigration</v>
      </c>
      <c r="BG1491" s="2" t="s">
        <v>1028</v>
      </c>
    </row>
    <row r="1492" spans="1:63" ht="15" customHeight="1">
      <c r="A1492" s="225"/>
      <c r="B1492" s="148"/>
      <c r="C1492" s="463"/>
      <c r="D1492" s="463"/>
      <c r="E1492" s="463"/>
      <c r="F1492" s="463"/>
      <c r="G1492" s="463"/>
      <c r="H1492" s="463"/>
      <c r="I1492" s="463"/>
      <c r="J1492" s="463"/>
      <c r="K1492" s="463"/>
      <c r="L1492" s="463"/>
      <c r="M1492" s="464"/>
      <c r="N1492" s="226"/>
      <c r="BC1492" s="2" t="str">
        <f>IF(OR(B$1233=0,B$1233=""),"",CONCATENATE(BE1492,BF1492,BG1492))</f>
        <v xml:space="preserve">I can cease exaggerating about the apparent worst of the opposing immigration view. </v>
      </c>
      <c r="BE1492" s="2" t="s">
        <v>1029</v>
      </c>
      <c r="BF1492" s="2" t="str">
        <f>BF1491</f>
        <v>immigration</v>
      </c>
      <c r="BG1492" s="47" t="s">
        <v>1014</v>
      </c>
    </row>
    <row r="1493" spans="1:63" ht="15" customHeight="1" thickBot="1">
      <c r="A1493" s="225"/>
      <c r="B1493" s="149"/>
      <c r="C1493" s="465"/>
      <c r="D1493" s="465"/>
      <c r="E1493" s="465"/>
      <c r="F1493" s="465"/>
      <c r="G1493" s="465"/>
      <c r="H1493" s="465"/>
      <c r="I1493" s="465"/>
      <c r="J1493" s="465"/>
      <c r="K1493" s="465"/>
      <c r="L1493" s="465"/>
      <c r="M1493" s="466"/>
      <c r="N1493" s="226"/>
      <c r="BC1493" s="2" t="str">
        <f>IF(OR(B$1233=0,B$1233=""),"",CONCATENATE(BE1493,BF1493,BG1493))</f>
        <v>I can replace defensiveness with mutual value for resolving each other's immigration needs.</v>
      </c>
      <c r="BE1493" s="2" t="s">
        <v>1030</v>
      </c>
      <c r="BF1493" s="2" t="str">
        <f>BF1492</f>
        <v>immigration</v>
      </c>
      <c r="BG1493" s="2" t="s">
        <v>1031</v>
      </c>
    </row>
    <row r="1494" spans="1:63" ht="15" customHeight="1" thickTop="1">
      <c r="A1494" s="225"/>
      <c r="B1494" s="147"/>
      <c r="C1494" s="461" t="str">
        <f>IF(BB1477=0,"",BB1477)</f>
        <v>I need you to feel the pain of families here who have lost a loved one due to violence from illegitimate migrants.</v>
      </c>
      <c r="D1494" s="461"/>
      <c r="E1494" s="461"/>
      <c r="F1494" s="461"/>
      <c r="G1494" s="461"/>
      <c r="H1494" s="461"/>
      <c r="I1494" s="461"/>
      <c r="J1494" s="461"/>
      <c r="K1494" s="461"/>
      <c r="L1494" s="461"/>
      <c r="M1494" s="462"/>
      <c r="N1494" s="226"/>
    </row>
    <row r="1495" spans="1:63" ht="15" customHeight="1">
      <c r="A1495" s="225"/>
      <c r="B1495" s="148"/>
      <c r="C1495" s="463"/>
      <c r="D1495" s="463"/>
      <c r="E1495" s="463"/>
      <c r="F1495" s="463"/>
      <c r="G1495" s="463"/>
      <c r="H1495" s="463"/>
      <c r="I1495" s="463"/>
      <c r="J1495" s="463"/>
      <c r="K1495" s="463"/>
      <c r="L1495" s="463"/>
      <c r="M1495" s="464"/>
      <c r="N1495" s="226"/>
      <c r="BG1495" s="2" t="s">
        <v>990</v>
      </c>
      <c r="BH1495" s="2" t="s">
        <v>718</v>
      </c>
      <c r="BI1495" s="2" t="s">
        <v>999</v>
      </c>
      <c r="BJ1495" s="2" t="s">
        <v>720</v>
      </c>
      <c r="BK1495" s="2" t="s">
        <v>989</v>
      </c>
    </row>
    <row r="1496" spans="1:63" ht="15" customHeight="1" thickBot="1">
      <c r="A1496" s="225"/>
      <c r="B1496" s="149"/>
      <c r="C1496" s="465"/>
      <c r="D1496" s="465"/>
      <c r="E1496" s="465"/>
      <c r="F1496" s="465"/>
      <c r="G1496" s="465"/>
      <c r="H1496" s="465"/>
      <c r="I1496" s="465"/>
      <c r="J1496" s="465"/>
      <c r="K1496" s="465"/>
      <c r="L1496" s="465"/>
      <c r="M1496" s="466"/>
      <c r="N1496" s="226"/>
    </row>
    <row r="1497" spans="1:63" ht="15" customHeight="1" thickTop="1">
      <c r="A1497" s="225"/>
      <c r="B1497" s="147"/>
      <c r="C1497" s="461" t="str">
        <f>IF(BB1478=0,"",BB1478)</f>
        <v>Perhaps we can do better to merit actual cases of migrants whose lives are at risk due to our actions.</v>
      </c>
      <c r="D1497" s="461"/>
      <c r="E1497" s="461"/>
      <c r="F1497" s="461"/>
      <c r="G1497" s="461"/>
      <c r="H1497" s="461"/>
      <c r="I1497" s="461"/>
      <c r="J1497" s="461"/>
      <c r="K1497" s="461"/>
      <c r="L1497" s="461"/>
      <c r="M1497" s="462"/>
      <c r="N1497" s="226"/>
      <c r="BF1497" s="2">
        <v>15</v>
      </c>
      <c r="BG1497" s="2">
        <f>BF1497-3</f>
        <v>12</v>
      </c>
      <c r="BH1497" s="2">
        <f t="shared" ref="BH1497:BK1497" si="86">BG1497-3</f>
        <v>9</v>
      </c>
      <c r="BI1497" s="2">
        <f t="shared" si="86"/>
        <v>6</v>
      </c>
      <c r="BJ1497" s="2">
        <f t="shared" si="86"/>
        <v>3</v>
      </c>
      <c r="BK1497" s="2">
        <f t="shared" si="86"/>
        <v>0</v>
      </c>
    </row>
    <row r="1498" spans="1:63" ht="15" customHeight="1">
      <c r="A1498" s="225"/>
      <c r="B1498" s="148"/>
      <c r="C1498" s="463"/>
      <c r="D1498" s="463"/>
      <c r="E1498" s="463"/>
      <c r="F1498" s="463"/>
      <c r="G1498" s="463"/>
      <c r="H1498" s="463"/>
      <c r="I1498" s="463"/>
      <c r="J1498" s="463"/>
      <c r="K1498" s="463"/>
      <c r="L1498" s="463"/>
      <c r="M1498" s="464"/>
      <c r="N1498" s="226"/>
      <c r="BE1498" s="2">
        <f>IF(I1502=BE$1301,5,IF(I1502=BE$1302,4,IF(I1502=BE$1303,3,IF(I1502=BE$1304,2,IF(I1502=BE$1305,1,0)))))</f>
        <v>0</v>
      </c>
    </row>
    <row r="1499" spans="1:63" ht="15" customHeight="1" thickBot="1">
      <c r="A1499" s="225"/>
      <c r="B1499" s="149"/>
      <c r="C1499" s="465"/>
      <c r="D1499" s="465"/>
      <c r="E1499" s="465"/>
      <c r="F1499" s="465"/>
      <c r="G1499" s="465"/>
      <c r="H1499" s="465"/>
      <c r="I1499" s="465"/>
      <c r="J1499" s="465"/>
      <c r="K1499" s="465"/>
      <c r="L1499" s="465"/>
      <c r="M1499" s="466"/>
      <c r="N1499" s="226"/>
      <c r="BE1499" s="2">
        <f>IF(I1504=BE$1301,5,IF(I1504=BE$1302,4,IF(I1504=BE$1303,3,IF(I1504=BE$1304,2,IF(I1504=BE$1305,1,0)))))</f>
        <v>0</v>
      </c>
    </row>
    <row r="1500" spans="1:63" ht="10.199999999999999" customHeight="1" thickTop="1">
      <c r="A1500" s="225"/>
      <c r="B1500" s="24"/>
      <c r="C1500" s="24"/>
      <c r="D1500" s="24"/>
      <c r="E1500" s="24"/>
      <c r="F1500" s="24"/>
      <c r="G1500" s="24"/>
      <c r="H1500" s="343"/>
      <c r="I1500" s="24"/>
      <c r="J1500" s="24"/>
      <c r="K1500" s="24"/>
      <c r="L1500" s="24"/>
      <c r="M1500" s="24"/>
      <c r="N1500" s="226"/>
      <c r="BE1500" s="2">
        <f>IF(I1506=BE$1301,5,IF(I1506=BE$1302,4,IF(I1506=BE$1303,3,IF(I1506=BE$1304,2,IF(I1506=BE$1305,1,0)))))</f>
        <v>0</v>
      </c>
    </row>
    <row r="1501" spans="1:63" ht="10.199999999999999" customHeight="1" thickBot="1">
      <c r="A1501" s="225"/>
      <c r="B1501" s="24"/>
      <c r="C1501" s="24"/>
      <c r="D1501" s="24"/>
      <c r="E1501" s="24"/>
      <c r="F1501" s="24"/>
      <c r="G1501" s="24"/>
      <c r="H1501" s="343"/>
      <c r="I1501" s="24"/>
      <c r="J1501" s="24"/>
      <c r="K1501" s="24"/>
      <c r="L1501" s="24"/>
      <c r="M1501" s="24"/>
      <c r="N1501" s="226"/>
      <c r="BE1501" s="37">
        <f>SUM(BE1498:BE1500)</f>
        <v>0</v>
      </c>
    </row>
    <row r="1502" spans="1:63" ht="16.95" customHeight="1">
      <c r="A1502" s="225"/>
      <c r="B1502" s="395" t="str">
        <f>BC1491</f>
        <v>This helps me replace fighting with appreciation for the other's immigration position.</v>
      </c>
      <c r="C1502" s="395"/>
      <c r="D1502" s="395"/>
      <c r="E1502" s="395"/>
      <c r="F1502" s="395"/>
      <c r="G1502" s="395"/>
      <c r="H1502" s="396"/>
      <c r="I1502" s="397"/>
      <c r="J1502" s="397"/>
      <c r="K1502" s="397"/>
      <c r="L1502" s="397"/>
      <c r="M1502" s="398"/>
      <c r="N1502" s="226"/>
      <c r="BE1502" s="37" t="str">
        <f>IF(AND(BE1501&gt;=BK1497,BE1501&lt;BJ1497),BK1495,IF(AND(BE1501&gt;=BJ1497,BE1501&lt;BI1497),BJ1495,IF(AND(BE1501&gt;=BI1497,BE1501&lt;BH1497),BI1495,IF(AND(BE1501&gt;=BH1497,BE1501&lt;BG1497),BH1495,IF(AND(BE1501&gt;=BG1497,BE1501&lt;=BF1497),BG1495)))))</f>
        <v>low</v>
      </c>
    </row>
    <row r="1503" spans="1:63" ht="16.95" customHeight="1" thickBot="1">
      <c r="A1503" s="225"/>
      <c r="B1503" s="395"/>
      <c r="C1503" s="395"/>
      <c r="D1503" s="395"/>
      <c r="E1503" s="395"/>
      <c r="F1503" s="395"/>
      <c r="G1503" s="395"/>
      <c r="H1503" s="396"/>
      <c r="I1503" s="399"/>
      <c r="J1503" s="399"/>
      <c r="K1503" s="399"/>
      <c r="L1503" s="399"/>
      <c r="M1503" s="400"/>
      <c r="N1503" s="226"/>
    </row>
    <row r="1504" spans="1:63" ht="16.95" customHeight="1">
      <c r="A1504" s="225"/>
      <c r="B1504" s="395" t="str">
        <f>BC1492</f>
        <v xml:space="preserve">I can cease exaggerating about the apparent worst of the opposing immigration view. </v>
      </c>
      <c r="C1504" s="395"/>
      <c r="D1504" s="395"/>
      <c r="E1504" s="395"/>
      <c r="F1504" s="395"/>
      <c r="G1504" s="395"/>
      <c r="H1504" s="396"/>
      <c r="I1504" s="397"/>
      <c r="J1504" s="397"/>
      <c r="K1504" s="397"/>
      <c r="L1504" s="397"/>
      <c r="M1504" s="398"/>
      <c r="N1504" s="226"/>
      <c r="BC1504" s="2" t="str">
        <f>IF(BE1498=0,"",CONCATENATE(BE1504,BF1504,BG1504,BH1504,BI1504,BJ1504))</f>
        <v/>
      </c>
      <c r="BE1504" s="2" t="s">
        <v>1000</v>
      </c>
      <c r="BF1504" s="2" t="str">
        <f>BE1502</f>
        <v>low</v>
      </c>
      <c r="BG1504" s="2" t="s">
        <v>1032</v>
      </c>
      <c r="BH1504" s="2" t="s">
        <v>1033</v>
      </c>
      <c r="BI1504" s="2" t="str">
        <f>IF($B$1233="","",$BF$1307)</f>
        <v>immigration</v>
      </c>
      <c r="BJ1504" s="2" t="s">
        <v>1003</v>
      </c>
    </row>
    <row r="1505" spans="1:65" ht="16.95" customHeight="1" thickBot="1">
      <c r="A1505" s="225"/>
      <c r="B1505" s="395"/>
      <c r="C1505" s="395"/>
      <c r="D1505" s="395"/>
      <c r="E1505" s="395"/>
      <c r="F1505" s="395"/>
      <c r="G1505" s="395"/>
      <c r="H1505" s="396"/>
      <c r="I1505" s="399"/>
      <c r="J1505" s="399"/>
      <c r="K1505" s="399"/>
      <c r="L1505" s="399"/>
      <c r="M1505" s="400"/>
      <c r="N1505" s="226"/>
      <c r="BC1505" s="2" t="str">
        <f>IF(BE1499=0,"",CONCATENATE(BE1505,BF1505,BG1505,BH1505,BI1505))</f>
        <v/>
      </c>
      <c r="BE1505" s="2" t="s">
        <v>1034</v>
      </c>
      <c r="BF1505" s="2" t="str">
        <f>IF($B$1233="","",$BF$1307)</f>
        <v>immigration</v>
      </c>
      <c r="BG1505" s="47" t="s">
        <v>1035</v>
      </c>
    </row>
    <row r="1506" spans="1:65" ht="16.95" customHeight="1">
      <c r="A1506" s="225"/>
      <c r="B1506" s="395" t="str">
        <f>BC1493</f>
        <v>I can replace defensiveness with mutual value for resolving each other's immigration needs.</v>
      </c>
      <c r="C1506" s="395"/>
      <c r="D1506" s="395"/>
      <c r="E1506" s="395"/>
      <c r="F1506" s="395"/>
      <c r="G1506" s="395"/>
      <c r="H1506" s="396"/>
      <c r="I1506" s="397"/>
      <c r="J1506" s="397"/>
      <c r="K1506" s="397"/>
      <c r="L1506" s="397"/>
      <c r="M1506" s="398"/>
      <c r="N1506" s="226"/>
      <c r="BC1506" s="2" t="str">
        <f>IF(BE1500=0,"",CONCATENATE(BE1506,BF1506,BG1506,BH1506,BI1506,BJ1506))</f>
        <v/>
      </c>
      <c r="BE1506" s="2" t="s">
        <v>1036</v>
      </c>
      <c r="BF1506" s="2" t="str">
        <f>IF($B$1233="","",$BF$1307)</f>
        <v>immigration</v>
      </c>
      <c r="BG1506" s="2" t="s">
        <v>1003</v>
      </c>
      <c r="BJ1506" s="2" t="s">
        <v>1004</v>
      </c>
    </row>
    <row r="1507" spans="1:65" ht="16.95" customHeight="1" thickBot="1">
      <c r="A1507" s="225"/>
      <c r="B1507" s="395"/>
      <c r="C1507" s="395"/>
      <c r="D1507" s="395"/>
      <c r="E1507" s="395"/>
      <c r="F1507" s="395"/>
      <c r="G1507" s="395"/>
      <c r="H1507" s="396"/>
      <c r="I1507" s="399"/>
      <c r="J1507" s="399"/>
      <c r="K1507" s="399"/>
      <c r="L1507" s="399"/>
      <c r="M1507" s="400"/>
      <c r="N1507" s="226"/>
      <c r="BC1507" s="2" t="str">
        <f>CONCATENATE(BE1507,BF1507,BG1507,BH1507,BI1507)</f>
        <v>Are you ready to honor needs without alienating laws about immigration? After choosing an issue, select above how well you can agree with these radically different approaches to immigration politics. Replace being led with taking the lead.</v>
      </c>
      <c r="BE1507" s="2" t="s">
        <v>1016</v>
      </c>
      <c r="BF1507" s="2" t="str">
        <f>IF(OR($B$1233=0,$B$1233=""),"politicized issues",$BF$1307)</f>
        <v>immigration</v>
      </c>
      <c r="BG1507" s="2" t="s">
        <v>1015</v>
      </c>
      <c r="BH1507" s="2" t="str">
        <f>IF($B$1233="","",$BF$1307)</f>
        <v>immigration</v>
      </c>
      <c r="BI1507" s="2" t="s">
        <v>1011</v>
      </c>
    </row>
    <row r="1508" spans="1:65" ht="10.199999999999999" customHeight="1">
      <c r="A1508" s="225"/>
      <c r="B1508" s="24"/>
      <c r="C1508" s="24"/>
      <c r="D1508" s="24"/>
      <c r="E1508" s="24"/>
      <c r="F1508" s="24"/>
      <c r="G1508" s="24"/>
      <c r="H1508" s="343"/>
      <c r="I1508" s="24"/>
      <c r="J1508" s="24"/>
      <c r="K1508" s="24"/>
      <c r="L1508" s="24"/>
      <c r="M1508" s="24"/>
      <c r="N1508" s="226"/>
      <c r="BC1508" s="2" t="str">
        <f>CONCATENATE(BC1504,BC1505,BC1506)</f>
        <v/>
      </c>
    </row>
    <row r="1509" spans="1:65" ht="15" customHeight="1">
      <c r="A1509" s="225"/>
      <c r="B1509" s="394" t="str">
        <f>BC1509</f>
        <v>Are you ready to honor needs without alienating laws about immigration? After choosing an issue, select above how well you can agree with these radically different approaches to immigration politics. Replace being led with taking the lead.</v>
      </c>
      <c r="C1509" s="394"/>
      <c r="D1509" s="394"/>
      <c r="E1509" s="394"/>
      <c r="F1509" s="394"/>
      <c r="G1509" s="394"/>
      <c r="H1509" s="394"/>
      <c r="I1509" s="394"/>
      <c r="J1509" s="394"/>
      <c r="K1509" s="394"/>
      <c r="L1509" s="394"/>
      <c r="M1509" s="394"/>
      <c r="N1509" s="226"/>
      <c r="BC1509" s="2" t="str">
        <f>IF(BE1501=0,BC1507,BC1508)</f>
        <v>Are you ready to honor needs without alienating laws about immigration? After choosing an issue, select above how well you can agree with these radically different approaches to immigration politics. Replace being led with taking the lead.</v>
      </c>
    </row>
    <row r="1510" spans="1:65" ht="15" customHeight="1">
      <c r="A1510" s="225"/>
      <c r="B1510" s="394"/>
      <c r="C1510" s="394"/>
      <c r="D1510" s="394"/>
      <c r="E1510" s="394"/>
      <c r="F1510" s="394"/>
      <c r="G1510" s="394"/>
      <c r="H1510" s="394"/>
      <c r="I1510" s="394"/>
      <c r="J1510" s="394"/>
      <c r="K1510" s="394"/>
      <c r="L1510" s="394"/>
      <c r="M1510" s="394"/>
      <c r="N1510" s="226"/>
    </row>
    <row r="1511" spans="1:65" ht="15" customHeight="1">
      <c r="A1511" s="225"/>
      <c r="B1511" s="394"/>
      <c r="C1511" s="394"/>
      <c r="D1511" s="394"/>
      <c r="E1511" s="394"/>
      <c r="F1511" s="394"/>
      <c r="G1511" s="394"/>
      <c r="H1511" s="394"/>
      <c r="I1511" s="394"/>
      <c r="J1511" s="394"/>
      <c r="K1511" s="394"/>
      <c r="L1511" s="394"/>
      <c r="M1511" s="394"/>
      <c r="N1511" s="226"/>
    </row>
    <row r="1512" spans="1:65" ht="15" customHeight="1">
      <c r="A1512" s="225"/>
      <c r="B1512" s="394"/>
      <c r="C1512" s="394"/>
      <c r="D1512" s="394"/>
      <c r="E1512" s="394"/>
      <c r="F1512" s="394"/>
      <c r="G1512" s="394"/>
      <c r="H1512" s="394"/>
      <c r="I1512" s="394"/>
      <c r="J1512" s="394"/>
      <c r="K1512" s="394"/>
      <c r="L1512" s="394"/>
      <c r="M1512" s="394"/>
      <c r="N1512" s="226"/>
    </row>
    <row r="1513" spans="1:65" ht="15" customHeight="1">
      <c r="A1513" s="225"/>
      <c r="B1513" s="394"/>
      <c r="C1513" s="394"/>
      <c r="D1513" s="394"/>
      <c r="E1513" s="394"/>
      <c r="F1513" s="394"/>
      <c r="G1513" s="394"/>
      <c r="H1513" s="394"/>
      <c r="I1513" s="394"/>
      <c r="J1513" s="394"/>
      <c r="K1513" s="394"/>
      <c r="L1513" s="394"/>
      <c r="M1513" s="394"/>
      <c r="N1513" s="226"/>
    </row>
    <row r="1514" spans="1:65" ht="15" customHeight="1">
      <c r="A1514" s="225"/>
      <c r="B1514" s="394"/>
      <c r="C1514" s="394"/>
      <c r="D1514" s="394"/>
      <c r="E1514" s="394"/>
      <c r="F1514" s="394"/>
      <c r="G1514" s="394"/>
      <c r="H1514" s="394"/>
      <c r="I1514" s="394"/>
      <c r="J1514" s="394"/>
      <c r="K1514" s="394"/>
      <c r="L1514" s="394"/>
      <c r="M1514" s="394"/>
      <c r="N1514" s="226"/>
    </row>
    <row r="1515" spans="1:65" ht="15" customHeight="1">
      <c r="A1515" s="227"/>
      <c r="B1515" s="228"/>
      <c r="C1515" s="228"/>
      <c r="D1515" s="228"/>
      <c r="E1515" s="228"/>
      <c r="F1515" s="228"/>
      <c r="G1515" s="228"/>
      <c r="H1515" s="364"/>
      <c r="I1515" s="228"/>
      <c r="J1515" s="228"/>
      <c r="K1515" s="228"/>
      <c r="L1515" s="228"/>
      <c r="M1515" s="228"/>
      <c r="N1515" s="229"/>
    </row>
    <row r="1516" spans="1:65" ht="30" customHeight="1">
      <c r="A1516" s="215" t="s">
        <v>1148</v>
      </c>
      <c r="B1516" s="376" t="s">
        <v>1135</v>
      </c>
      <c r="C1516" s="376"/>
      <c r="D1516" s="376"/>
      <c r="E1516" s="216"/>
      <c r="F1516" s="216"/>
      <c r="G1516" s="216"/>
      <c r="H1516" s="365"/>
      <c r="I1516" s="216"/>
      <c r="J1516" s="216"/>
      <c r="K1516" s="216"/>
      <c r="L1516" s="216"/>
      <c r="M1516" s="217"/>
      <c r="N1516" s="218" t="s">
        <v>1154</v>
      </c>
    </row>
    <row r="1517" spans="1:65" ht="10.199999999999999" customHeight="1">
      <c r="A1517" s="219"/>
      <c r="B1517" s="189"/>
      <c r="C1517" s="189"/>
      <c r="D1517" s="189"/>
      <c r="E1517" s="189"/>
      <c r="F1517" s="189"/>
      <c r="G1517" s="189"/>
      <c r="H1517" s="366"/>
      <c r="I1517" s="189"/>
      <c r="J1517" s="189"/>
      <c r="K1517" s="189"/>
      <c r="L1517" s="189"/>
      <c r="M1517" s="189"/>
      <c r="N1517" s="220"/>
    </row>
    <row r="1518" spans="1:65" ht="30" customHeight="1">
      <c r="A1518" s="219"/>
      <c r="B1518" s="738" t="s">
        <v>1172</v>
      </c>
      <c r="C1518" s="738"/>
      <c r="D1518" s="738"/>
      <c r="E1518" s="738"/>
      <c r="F1518" s="738"/>
      <c r="G1518" s="738"/>
      <c r="H1518" s="738"/>
      <c r="I1518" s="738"/>
      <c r="J1518" s="738"/>
      <c r="K1518" s="738"/>
      <c r="L1518" s="738"/>
      <c r="M1518" s="738"/>
      <c r="N1518" s="220"/>
      <c r="BB1518" s="188" t="s">
        <v>1176</v>
      </c>
      <c r="BE1518" s="37" t="e">
        <f>IF(#REF!=BB1520,CONCATENATE(BF1518,BG1518,BI1518),IF(#REF!=BB1521,CONCATENATE(BF1518,BG1518,BH1518,BI1518),IF(#REF!=BB1522,CONCATENATE(BF1518,BI1518),"And I am…")))</f>
        <v>#REF!</v>
      </c>
      <c r="BF1518" s="2" t="s">
        <v>1177</v>
      </c>
      <c r="BG1518" s="2" t="s">
        <v>1178</v>
      </c>
      <c r="BH1518" s="2" t="s">
        <v>1179</v>
      </c>
      <c r="BI1518" s="2" t="s">
        <v>734</v>
      </c>
    </row>
    <row r="1519" spans="1:65" ht="40.200000000000003" customHeight="1">
      <c r="A1519" s="219"/>
      <c r="B1519" s="185">
        <v>1</v>
      </c>
      <c r="C1519" s="731" t="s">
        <v>1174</v>
      </c>
      <c r="D1519" s="731"/>
      <c r="E1519" s="731"/>
      <c r="F1519" s="731"/>
      <c r="G1519" s="731"/>
      <c r="H1519" s="731"/>
      <c r="I1519" s="731"/>
      <c r="J1519" s="731"/>
      <c r="K1519" s="731"/>
      <c r="L1519" s="731"/>
      <c r="M1519" s="186"/>
      <c r="N1519" s="220"/>
    </row>
    <row r="1520" spans="1:65" ht="40.200000000000003" customHeight="1">
      <c r="A1520" s="219"/>
      <c r="B1520" s="185">
        <v>2</v>
      </c>
      <c r="C1520" s="731" t="s">
        <v>1173</v>
      </c>
      <c r="D1520" s="731"/>
      <c r="E1520" s="731"/>
      <c r="F1520" s="731"/>
      <c r="G1520" s="731"/>
      <c r="H1520" s="731"/>
      <c r="I1520" s="731"/>
      <c r="J1520" s="731"/>
      <c r="K1520" s="731"/>
      <c r="L1520" s="731"/>
      <c r="M1520" s="186"/>
      <c r="N1520" s="220"/>
      <c r="BB1520" s="187" t="s">
        <v>1180</v>
      </c>
      <c r="BE1520" s="2" t="e">
        <f>IF(#REF!=BB1520,BJ1520,IF(#REF!=BB1521,BK1520,IF(#REF!=BB1522,BL1520,BM1520)))</f>
        <v>#REF!</v>
      </c>
      <c r="BJ1520" s="187" t="s">
        <v>1183</v>
      </c>
      <c r="BK1520" s="187" t="s">
        <v>1186</v>
      </c>
      <c r="BL1520" s="187" t="s">
        <v>1189</v>
      </c>
      <c r="BM1520" s="2" t="s">
        <v>1192</v>
      </c>
    </row>
    <row r="1521" spans="1:64" ht="40.200000000000003" customHeight="1">
      <c r="A1521" s="219"/>
      <c r="B1521" s="185">
        <v>3</v>
      </c>
      <c r="C1521" s="731" t="s">
        <v>1175</v>
      </c>
      <c r="D1521" s="731"/>
      <c r="E1521" s="731"/>
      <c r="F1521" s="731"/>
      <c r="G1521" s="731"/>
      <c r="H1521" s="731"/>
      <c r="I1521" s="731"/>
      <c r="J1521" s="731"/>
      <c r="K1521" s="731"/>
      <c r="L1521" s="731"/>
      <c r="M1521" s="186"/>
      <c r="N1521" s="220"/>
      <c r="BB1521" s="187" t="s">
        <v>1181</v>
      </c>
      <c r="BE1521" s="2" t="e">
        <f>IF(#REF!=BB1520,BJ1521,IF(#REF!=BB1521,BK1521,IF(#REF!=BB1522,BL1521,"")))</f>
        <v>#REF!</v>
      </c>
      <c r="BJ1521" s="187" t="s">
        <v>1184</v>
      </c>
      <c r="BK1521" s="187" t="s">
        <v>1187</v>
      </c>
      <c r="BL1521" s="187" t="s">
        <v>1190</v>
      </c>
    </row>
    <row r="1522" spans="1:64" ht="40.200000000000003" customHeight="1">
      <c r="A1522" s="219"/>
      <c r="B1522" s="185">
        <v>4</v>
      </c>
      <c r="C1522" s="731" t="s">
        <v>1246</v>
      </c>
      <c r="D1522" s="731"/>
      <c r="E1522" s="731"/>
      <c r="F1522" s="731"/>
      <c r="G1522" s="731"/>
      <c r="H1522" s="731"/>
      <c r="I1522" s="731"/>
      <c r="J1522" s="731"/>
      <c r="K1522" s="731"/>
      <c r="L1522" s="731"/>
      <c r="M1522" s="186"/>
      <c r="N1522" s="220"/>
      <c r="BB1522" s="187" t="s">
        <v>1182</v>
      </c>
      <c r="BE1522" s="2" t="e">
        <f>IF(#REF!=BB1520,BJ1522,IF(#REF!=BB1521,BK1522,IF(#REF!=BB1522,BL1522,"")))</f>
        <v>#REF!</v>
      </c>
      <c r="BJ1522" s="187" t="s">
        <v>1185</v>
      </c>
      <c r="BK1522" s="187" t="s">
        <v>1188</v>
      </c>
      <c r="BL1522" s="187" t="s">
        <v>1191</v>
      </c>
    </row>
    <row r="1523" spans="1:64" ht="40.200000000000003" customHeight="1">
      <c r="A1523" s="219"/>
      <c r="B1523" s="185">
        <v>5</v>
      </c>
      <c r="C1523" s="731" t="s">
        <v>1193</v>
      </c>
      <c r="D1523" s="731"/>
      <c r="E1523" s="731"/>
      <c r="F1523" s="731"/>
      <c r="G1523" s="731"/>
      <c r="H1523" s="731"/>
      <c r="I1523" s="731"/>
      <c r="J1523" s="731"/>
      <c r="K1523" s="731"/>
      <c r="L1523" s="731"/>
      <c r="M1523" s="186"/>
      <c r="N1523" s="220"/>
    </row>
    <row r="1524" spans="1:64" ht="15" customHeight="1">
      <c r="A1524" s="219"/>
      <c r="B1524" s="185"/>
      <c r="C1524" s="190"/>
      <c r="D1524" s="190"/>
      <c r="E1524" s="190"/>
      <c r="F1524" s="190"/>
      <c r="G1524" s="190"/>
      <c r="H1524" s="367"/>
      <c r="I1524" s="190"/>
      <c r="J1524" s="190"/>
      <c r="K1524" s="190"/>
      <c r="L1524" s="190"/>
      <c r="M1524" s="186"/>
      <c r="N1524" s="220"/>
      <c r="BB1524" s="37" t="e">
        <f>IF(#REF!=BJ1520,#REF!,IF(#REF!=BJ1521,#REF!,IF(#REF!=BJ1522,#REF!,IF(#REF!=BK1520,#REF!,IF(#REF!=BK1521,#REF!,IF(#REF!=BK1522,#REF!,IF(#REF!=BL1520,#REF!,IF(#REF!=BL1521,#REF!,IF(#REF!=BL1522,#REF!,#REF!)))))))))</f>
        <v>#REF!</v>
      </c>
    </row>
    <row r="1525" spans="1:64" ht="25.05" customHeight="1">
      <c r="A1525" s="219"/>
      <c r="B1525" s="759" t="s">
        <v>1267</v>
      </c>
      <c r="C1525" s="759"/>
      <c r="D1525" s="759"/>
      <c r="E1525" s="759"/>
      <c r="F1525" s="369"/>
      <c r="G1525" s="369"/>
      <c r="H1525" s="367"/>
      <c r="I1525" s="369"/>
      <c r="J1525" s="369"/>
      <c r="K1525" s="369"/>
      <c r="L1525" s="369"/>
      <c r="M1525" s="759"/>
      <c r="N1525" s="220"/>
      <c r="BB1525" s="37"/>
    </row>
    <row r="1526" spans="1:64" ht="25.05" customHeight="1">
      <c r="A1526" s="219"/>
      <c r="B1526" s="766" t="s">
        <v>1272</v>
      </c>
      <c r="C1526" s="766"/>
      <c r="D1526" s="766"/>
      <c r="E1526" s="766"/>
      <c r="F1526" s="766"/>
      <c r="G1526" s="766"/>
      <c r="H1526" s="766"/>
      <c r="I1526" s="766"/>
      <c r="J1526" s="766"/>
      <c r="K1526" s="766"/>
      <c r="L1526" s="766"/>
      <c r="M1526" s="766"/>
      <c r="N1526" s="220"/>
      <c r="BB1526" s="37"/>
    </row>
    <row r="1527" spans="1:64" ht="18" customHeight="1">
      <c r="A1527" s="219"/>
      <c r="B1527" s="757" t="s">
        <v>1266</v>
      </c>
      <c r="C1527" s="758" t="s">
        <v>1259</v>
      </c>
      <c r="D1527" s="369"/>
      <c r="E1527" s="369"/>
      <c r="F1527" s="369"/>
      <c r="G1527" s="369"/>
      <c r="H1527" s="367"/>
      <c r="I1527" s="369"/>
      <c r="J1527" s="369"/>
      <c r="K1527" s="369"/>
      <c r="L1527" s="369"/>
      <c r="M1527" s="186"/>
      <c r="N1527" s="220"/>
      <c r="BB1527" s="37"/>
    </row>
    <row r="1528" spans="1:64" ht="18" customHeight="1">
      <c r="A1528" s="219"/>
      <c r="B1528" s="757" t="s">
        <v>1266</v>
      </c>
      <c r="C1528" s="758" t="s">
        <v>1274</v>
      </c>
      <c r="D1528" s="369"/>
      <c r="E1528" s="369"/>
      <c r="F1528" s="369"/>
      <c r="G1528" s="369"/>
      <c r="H1528" s="367"/>
      <c r="I1528" s="369"/>
      <c r="J1528" s="369"/>
      <c r="K1528" s="369"/>
      <c r="L1528" s="369"/>
      <c r="M1528" s="186"/>
      <c r="N1528" s="220"/>
      <c r="BB1528" s="37"/>
    </row>
    <row r="1529" spans="1:64" ht="18" customHeight="1">
      <c r="A1529" s="219"/>
      <c r="B1529" s="757" t="s">
        <v>1266</v>
      </c>
      <c r="C1529" s="758" t="s">
        <v>1275</v>
      </c>
      <c r="D1529" s="369"/>
      <c r="E1529" s="369"/>
      <c r="F1529" s="369"/>
      <c r="G1529" s="369"/>
      <c r="H1529" s="367"/>
      <c r="I1529" s="369"/>
      <c r="J1529" s="369"/>
      <c r="K1529" s="369"/>
      <c r="L1529" s="369"/>
      <c r="M1529" s="186"/>
      <c r="N1529" s="220"/>
      <c r="BB1529" s="37"/>
    </row>
    <row r="1530" spans="1:64" ht="18" customHeight="1">
      <c r="A1530" s="219"/>
      <c r="B1530" s="757" t="s">
        <v>1266</v>
      </c>
      <c r="C1530" s="758" t="s">
        <v>1260</v>
      </c>
      <c r="D1530" s="369"/>
      <c r="E1530" s="369"/>
      <c r="F1530" s="369"/>
      <c r="G1530" s="369"/>
      <c r="H1530" s="367"/>
      <c r="I1530" s="369"/>
      <c r="J1530" s="369"/>
      <c r="K1530" s="369"/>
      <c r="L1530" s="369"/>
      <c r="M1530" s="186"/>
      <c r="N1530" s="220"/>
      <c r="BB1530" s="37"/>
    </row>
    <row r="1531" spans="1:64" ht="18" customHeight="1">
      <c r="A1531" s="219"/>
      <c r="B1531" s="757" t="s">
        <v>1266</v>
      </c>
      <c r="C1531" s="758" t="s">
        <v>1261</v>
      </c>
      <c r="D1531" s="369"/>
      <c r="E1531" s="369"/>
      <c r="F1531" s="369"/>
      <c r="G1531" s="369"/>
      <c r="H1531" s="367"/>
      <c r="I1531" s="369"/>
      <c r="J1531" s="369"/>
      <c r="K1531" s="369"/>
      <c r="L1531" s="369"/>
      <c r="M1531" s="186"/>
      <c r="N1531" s="220"/>
      <c r="BB1531" s="37"/>
    </row>
    <row r="1532" spans="1:64" ht="18" customHeight="1">
      <c r="A1532" s="219"/>
      <c r="B1532" s="757" t="s">
        <v>1266</v>
      </c>
      <c r="C1532" s="758" t="s">
        <v>1276</v>
      </c>
      <c r="D1532" s="369"/>
      <c r="E1532" s="369"/>
      <c r="F1532" s="369"/>
      <c r="G1532" s="369"/>
      <c r="H1532" s="367"/>
      <c r="I1532" s="369"/>
      <c r="J1532" s="369"/>
      <c r="K1532" s="369"/>
      <c r="L1532" s="369"/>
      <c r="M1532" s="186"/>
      <c r="N1532" s="220"/>
      <c r="BB1532" s="37"/>
    </row>
    <row r="1533" spans="1:64" ht="30" customHeight="1" thickBot="1">
      <c r="A1533" s="219"/>
      <c r="B1533" s="760" t="s">
        <v>1262</v>
      </c>
      <c r="C1533" s="369"/>
      <c r="D1533" s="369"/>
      <c r="E1533" s="369"/>
      <c r="F1533" s="369"/>
      <c r="G1533" s="369"/>
      <c r="H1533" s="367"/>
      <c r="I1533" s="369"/>
      <c r="J1533" s="369"/>
      <c r="K1533" s="369"/>
      <c r="L1533" s="369"/>
      <c r="M1533" s="186"/>
      <c r="N1533" s="220"/>
      <c r="BB1533" s="37"/>
    </row>
    <row r="1534" spans="1:64" ht="10.050000000000001" customHeight="1" thickBot="1">
      <c r="A1534" s="219"/>
      <c r="B1534" s="756"/>
      <c r="C1534" s="761"/>
      <c r="D1534" s="761"/>
      <c r="E1534" s="761"/>
      <c r="F1534" s="761"/>
      <c r="G1534" s="761"/>
      <c r="H1534" s="762"/>
      <c r="I1534" s="761"/>
      <c r="J1534" s="369"/>
      <c r="K1534" s="369"/>
      <c r="L1534" s="369"/>
      <c r="M1534" s="186"/>
      <c r="N1534" s="220"/>
      <c r="BB1534" s="37"/>
    </row>
    <row r="1535" spans="1:64" ht="30" customHeight="1" thickTop="1">
      <c r="A1535" s="219"/>
      <c r="B1535" s="763" t="s">
        <v>1268</v>
      </c>
      <c r="C1535" s="759"/>
      <c r="D1535" s="759"/>
      <c r="E1535" s="759"/>
      <c r="F1535" s="759"/>
      <c r="G1535" s="759"/>
      <c r="H1535" s="759"/>
      <c r="I1535" s="759"/>
      <c r="J1535" s="765" t="s">
        <v>1265</v>
      </c>
      <c r="K1535" s="767" t="s">
        <v>1277</v>
      </c>
      <c r="L1535" s="768"/>
      <c r="M1535" s="769"/>
      <c r="N1535" s="220"/>
      <c r="BB1535" s="37"/>
    </row>
    <row r="1536" spans="1:64" ht="19.95" customHeight="1" thickBot="1">
      <c r="A1536" s="219"/>
      <c r="B1536" s="764" t="s">
        <v>1264</v>
      </c>
      <c r="C1536" s="764"/>
      <c r="D1536" s="764"/>
      <c r="E1536" s="764"/>
      <c r="F1536" s="764"/>
      <c r="G1536" s="369"/>
      <c r="H1536" s="367"/>
      <c r="I1536" s="369"/>
      <c r="J1536" s="369"/>
      <c r="K1536" s="770" t="s">
        <v>1278</v>
      </c>
      <c r="L1536" s="771"/>
      <c r="M1536" s="772"/>
      <c r="N1536" s="220"/>
      <c r="BB1536" s="37"/>
    </row>
    <row r="1537" spans="1:54" ht="15" customHeight="1" thickTop="1">
      <c r="A1537" s="219"/>
      <c r="B1537" s="756" t="s">
        <v>1271</v>
      </c>
      <c r="C1537" s="369"/>
      <c r="D1537" s="369"/>
      <c r="E1537" s="369"/>
      <c r="F1537" s="369"/>
      <c r="G1537" s="369"/>
      <c r="H1537" s="367"/>
      <c r="I1537" s="369"/>
      <c r="J1537" s="369"/>
      <c r="K1537" s="369"/>
      <c r="L1537" s="369"/>
      <c r="M1537" s="186"/>
      <c r="N1537" s="220"/>
      <c r="BB1537" s="37"/>
    </row>
    <row r="1538" spans="1:54" ht="19.95" customHeight="1">
      <c r="A1538" s="219"/>
      <c r="B1538" s="764" t="s">
        <v>1263</v>
      </c>
      <c r="C1538" s="764"/>
      <c r="D1538" s="764"/>
      <c r="E1538" s="764"/>
      <c r="F1538" s="764"/>
      <c r="G1538" s="369"/>
      <c r="H1538" s="367"/>
      <c r="I1538" s="369"/>
      <c r="J1538" s="369"/>
      <c r="K1538" s="369"/>
      <c r="L1538" s="369"/>
      <c r="M1538" s="186"/>
      <c r="N1538" s="220"/>
      <c r="BB1538" s="37"/>
    </row>
    <row r="1539" spans="1:54" ht="15" customHeight="1">
      <c r="A1539" s="219"/>
      <c r="B1539" s="756" t="s">
        <v>1270</v>
      </c>
      <c r="C1539" s="369"/>
      <c r="D1539" s="369"/>
      <c r="E1539" s="369"/>
      <c r="F1539" s="369"/>
      <c r="G1539" s="369"/>
      <c r="H1539" s="367"/>
      <c r="I1539" s="369"/>
      <c r="J1539" s="369"/>
      <c r="K1539" s="369"/>
      <c r="L1539" s="369"/>
      <c r="M1539" s="186"/>
      <c r="N1539" s="220"/>
      <c r="BB1539" s="37"/>
    </row>
    <row r="1540" spans="1:54" ht="19.95" customHeight="1">
      <c r="A1540" s="219"/>
      <c r="B1540" s="764" t="s">
        <v>1255</v>
      </c>
      <c r="C1540" s="764"/>
      <c r="D1540" s="764"/>
      <c r="E1540" s="764"/>
      <c r="F1540" s="764"/>
      <c r="G1540" s="369"/>
      <c r="H1540" s="367"/>
      <c r="I1540" s="369"/>
      <c r="J1540" s="369"/>
      <c r="K1540" s="369"/>
      <c r="L1540" s="369"/>
      <c r="M1540" s="186"/>
      <c r="N1540" s="220"/>
      <c r="BB1540" s="37"/>
    </row>
    <row r="1541" spans="1:54" ht="15" customHeight="1">
      <c r="A1541" s="219"/>
      <c r="B1541" s="756" t="s">
        <v>1269</v>
      </c>
      <c r="C1541" s="369"/>
      <c r="D1541" s="369"/>
      <c r="E1541" s="369"/>
      <c r="F1541" s="369"/>
      <c r="G1541" s="369"/>
      <c r="H1541" s="367"/>
      <c r="I1541" s="369"/>
      <c r="J1541" s="369"/>
      <c r="K1541" s="369"/>
      <c r="L1541" s="369"/>
      <c r="M1541" s="186"/>
      <c r="N1541" s="220"/>
      <c r="BB1541" s="37"/>
    </row>
    <row r="1542" spans="1:54" ht="7.95" customHeight="1">
      <c r="A1542" s="219"/>
      <c r="B1542" s="185"/>
      <c r="C1542" s="369"/>
      <c r="D1542" s="369"/>
      <c r="E1542" s="369"/>
      <c r="F1542" s="369"/>
      <c r="G1542" s="369"/>
      <c r="H1542" s="367"/>
      <c r="I1542" s="369"/>
      <c r="J1542" s="369"/>
      <c r="K1542" s="369"/>
      <c r="L1542" s="369"/>
      <c r="M1542" s="186"/>
      <c r="N1542" s="220"/>
      <c r="BB1542" s="37"/>
    </row>
    <row r="1543" spans="1:54" ht="15" customHeight="1">
      <c r="A1543" s="219"/>
      <c r="B1543" s="735" t="s">
        <v>1196</v>
      </c>
      <c r="C1543" s="735"/>
      <c r="D1543" s="735"/>
      <c r="E1543" s="735"/>
      <c r="F1543" s="735"/>
      <c r="G1543" s="735"/>
      <c r="H1543" s="735"/>
      <c r="I1543" s="735"/>
      <c r="J1543" s="735"/>
      <c r="K1543" s="735"/>
      <c r="L1543" s="735"/>
      <c r="M1543" s="213" t="s">
        <v>1195</v>
      </c>
      <c r="N1543" s="220"/>
      <c r="BB1543" s="37"/>
    </row>
    <row r="1544" spans="1:54" ht="7.95" customHeight="1" thickBot="1">
      <c r="A1544" s="219"/>
      <c r="B1544" s="214"/>
      <c r="C1544" s="214"/>
      <c r="D1544" s="214"/>
      <c r="E1544" s="214"/>
      <c r="F1544" s="214"/>
      <c r="G1544" s="214"/>
      <c r="H1544" s="368"/>
      <c r="I1544" s="214"/>
      <c r="J1544" s="214"/>
      <c r="K1544" s="214"/>
      <c r="L1544" s="214"/>
      <c r="M1544" s="214"/>
      <c r="N1544" s="220"/>
      <c r="BB1544" s="37"/>
    </row>
    <row r="1545" spans="1:54" ht="15" customHeight="1" thickTop="1" thickBot="1">
      <c r="A1545" s="219"/>
      <c r="B1545" s="732" t="s">
        <v>1194</v>
      </c>
      <c r="C1545" s="733"/>
      <c r="D1545" s="733"/>
      <c r="E1545" s="733"/>
      <c r="F1545" s="733"/>
      <c r="G1545" s="733"/>
      <c r="H1545" s="733"/>
      <c r="I1545" s="733"/>
      <c r="J1545" s="733"/>
      <c r="K1545" s="733"/>
      <c r="L1545" s="733"/>
      <c r="M1545" s="734"/>
      <c r="N1545" s="220"/>
      <c r="BB1545" s="37"/>
    </row>
    <row r="1546" spans="1:54" ht="10.050000000000001" customHeight="1" thickTop="1">
      <c r="A1546" s="219"/>
      <c r="B1546" s="185"/>
      <c r="C1546" s="369"/>
      <c r="D1546" s="369"/>
      <c r="E1546" s="369"/>
      <c r="F1546" s="369"/>
      <c r="G1546" s="369"/>
      <c r="H1546" s="367"/>
      <c r="I1546" s="369"/>
      <c r="J1546" s="369"/>
      <c r="K1546" s="369"/>
      <c r="L1546" s="369"/>
      <c r="M1546" s="186"/>
      <c r="N1546" s="220"/>
      <c r="BB1546" s="37"/>
    </row>
  </sheetData>
  <mergeCells count="425">
    <mergeCell ref="G30:K30"/>
    <mergeCell ref="G31:K31"/>
    <mergeCell ref="G32:K32"/>
    <mergeCell ref="G41:K41"/>
    <mergeCell ref="G33:K33"/>
    <mergeCell ref="G34:K34"/>
    <mergeCell ref="G35:K35"/>
    <mergeCell ref="G36:K36"/>
    <mergeCell ref="G37:K37"/>
    <mergeCell ref="G38:K38"/>
    <mergeCell ref="G39:K39"/>
    <mergeCell ref="G40:K40"/>
    <mergeCell ref="G7:K7"/>
    <mergeCell ref="G8:K8"/>
    <mergeCell ref="G9:K9"/>
    <mergeCell ref="G10:K10"/>
    <mergeCell ref="G11:K11"/>
    <mergeCell ref="G12:K12"/>
    <mergeCell ref="G13:K13"/>
    <mergeCell ref="G14:K14"/>
    <mergeCell ref="G15:K15"/>
    <mergeCell ref="G16:K16"/>
    <mergeCell ref="G17:K17"/>
    <mergeCell ref="G18:K18"/>
    <mergeCell ref="G19:K19"/>
    <mergeCell ref="G20:K20"/>
    <mergeCell ref="G21:K21"/>
    <mergeCell ref="G22:K22"/>
    <mergeCell ref="G23:K23"/>
    <mergeCell ref="G24:K24"/>
    <mergeCell ref="G25:K25"/>
    <mergeCell ref="B1518:M1518"/>
    <mergeCell ref="C1522:L1522"/>
    <mergeCell ref="C1521:L1521"/>
    <mergeCell ref="C1520:L1520"/>
    <mergeCell ref="C1519:L1519"/>
    <mergeCell ref="C1523:L1523"/>
    <mergeCell ref="B1543:L1543"/>
    <mergeCell ref="B1545:M1545"/>
    <mergeCell ref="B1536:F1536"/>
    <mergeCell ref="B1538:F1538"/>
    <mergeCell ref="B1540:F1540"/>
    <mergeCell ref="K1535:M1535"/>
    <mergeCell ref="B1526:M1526"/>
    <mergeCell ref="K1536:M1536"/>
    <mergeCell ref="C223:L227"/>
    <mergeCell ref="D212:K213"/>
    <mergeCell ref="D214:K215"/>
    <mergeCell ref="D216:K217"/>
    <mergeCell ref="B1186:M1189"/>
    <mergeCell ref="B1182:M1185"/>
    <mergeCell ref="B1178:M1181"/>
    <mergeCell ref="G1176:M1177"/>
    <mergeCell ref="B1106:M1111"/>
    <mergeCell ref="D220:K221"/>
    <mergeCell ref="H247:M247"/>
    <mergeCell ref="B248:M249"/>
    <mergeCell ref="H250:M250"/>
    <mergeCell ref="B251:M252"/>
    <mergeCell ref="E1013:J1013"/>
    <mergeCell ref="H1054:M1054"/>
    <mergeCell ref="H1055:M1055"/>
    <mergeCell ref="B1059:G1063"/>
    <mergeCell ref="H1059:M1063"/>
    <mergeCell ref="B1065:G1067"/>
    <mergeCell ref="H1065:M1067"/>
    <mergeCell ref="B1079:G1083"/>
    <mergeCell ref="H1079:M1083"/>
    <mergeCell ref="B263:M264"/>
    <mergeCell ref="H265:M265"/>
    <mergeCell ref="B266:M267"/>
    <mergeCell ref="B180:M182"/>
    <mergeCell ref="C268:L270"/>
    <mergeCell ref="B268:B270"/>
    <mergeCell ref="M268:M270"/>
    <mergeCell ref="B254:M255"/>
    <mergeCell ref="H256:M256"/>
    <mergeCell ref="B257:M258"/>
    <mergeCell ref="H259:M259"/>
    <mergeCell ref="H244:M244"/>
    <mergeCell ref="B245:M246"/>
    <mergeCell ref="D218:K219"/>
    <mergeCell ref="H262:M262"/>
    <mergeCell ref="H253:M253"/>
    <mergeCell ref="B272:L272"/>
    <mergeCell ref="B319:L319"/>
    <mergeCell ref="B366:L366"/>
    <mergeCell ref="B413:L413"/>
    <mergeCell ref="B460:L460"/>
    <mergeCell ref="B507:L507"/>
    <mergeCell ref="B11:F11"/>
    <mergeCell ref="B23:F23"/>
    <mergeCell ref="B30:F30"/>
    <mergeCell ref="B42:F42"/>
    <mergeCell ref="B50:M51"/>
    <mergeCell ref="B89:L89"/>
    <mergeCell ref="G29:K29"/>
    <mergeCell ref="B260:M261"/>
    <mergeCell ref="B145:F146"/>
    <mergeCell ref="B129:D130"/>
    <mergeCell ref="H144:J146"/>
    <mergeCell ref="K144:M146"/>
    <mergeCell ref="H136:J138"/>
    <mergeCell ref="K136:M138"/>
    <mergeCell ref="K140:M142"/>
    <mergeCell ref="H140:J142"/>
    <mergeCell ref="B137:F138"/>
    <mergeCell ref="B141:F142"/>
    <mergeCell ref="B198:L198"/>
    <mergeCell ref="B236:L236"/>
    <mergeCell ref="B178:M178"/>
    <mergeCell ref="B173:G173"/>
    <mergeCell ref="B164:M167"/>
    <mergeCell ref="B169:G170"/>
    <mergeCell ref="B171:G172"/>
    <mergeCell ref="H169:M170"/>
    <mergeCell ref="H171:M172"/>
    <mergeCell ref="B175:M175"/>
    <mergeCell ref="B176:M177"/>
    <mergeCell ref="B228:M234"/>
    <mergeCell ref="A3:N3"/>
    <mergeCell ref="A1:N2"/>
    <mergeCell ref="N66:N84"/>
    <mergeCell ref="B66:M67"/>
    <mergeCell ref="H132:J134"/>
    <mergeCell ref="K132:M134"/>
    <mergeCell ref="E129:H130"/>
    <mergeCell ref="I129:M130"/>
    <mergeCell ref="B133:F134"/>
    <mergeCell ref="B54:M55"/>
    <mergeCell ref="G59:H61"/>
    <mergeCell ref="E63:M64"/>
    <mergeCell ref="B57:F61"/>
    <mergeCell ref="I57:M61"/>
    <mergeCell ref="A66:A84"/>
    <mergeCell ref="B68:M73"/>
    <mergeCell ref="B74:M79"/>
    <mergeCell ref="B86:M87"/>
    <mergeCell ref="B80:M84"/>
    <mergeCell ref="A4:N4"/>
    <mergeCell ref="A5:N5"/>
    <mergeCell ref="G42:K42"/>
    <mergeCell ref="B7:F7"/>
    <mergeCell ref="B9:F9"/>
    <mergeCell ref="H1128:I1128"/>
    <mergeCell ref="J1128:K1128"/>
    <mergeCell ref="L1128:M1128"/>
    <mergeCell ref="G26:K26"/>
    <mergeCell ref="G27:K27"/>
    <mergeCell ref="G28:K28"/>
    <mergeCell ref="K1086:M1086"/>
    <mergeCell ref="E1087:G1087"/>
    <mergeCell ref="H1087:J1087"/>
    <mergeCell ref="B1069:G1073"/>
    <mergeCell ref="H1069:M1073"/>
    <mergeCell ref="B1041:G1042"/>
    <mergeCell ref="H1041:M1042"/>
    <mergeCell ref="C1047:L1047"/>
    <mergeCell ref="B1049:C1051"/>
    <mergeCell ref="D1049:F1049"/>
    <mergeCell ref="G1049:H1049"/>
    <mergeCell ref="I1049:K1049"/>
    <mergeCell ref="L1049:M1051"/>
    <mergeCell ref="D1050:F1050"/>
    <mergeCell ref="G1050:H1050"/>
    <mergeCell ref="B121:L121"/>
    <mergeCell ref="B158:L158"/>
    <mergeCell ref="H173:M173"/>
    <mergeCell ref="B1170:D1171"/>
    <mergeCell ref="H1170:J1171"/>
    <mergeCell ref="E1171:G1172"/>
    <mergeCell ref="K1171:M1172"/>
    <mergeCell ref="E1163:G1164"/>
    <mergeCell ref="K1163:M1164"/>
    <mergeCell ref="B1164:D1165"/>
    <mergeCell ref="H1164:J1165"/>
    <mergeCell ref="H1125:I1125"/>
    <mergeCell ref="J1125:K1125"/>
    <mergeCell ref="L1125:M1125"/>
    <mergeCell ref="J1127:K1127"/>
    <mergeCell ref="L1127:M1127"/>
    <mergeCell ref="B1128:C1128"/>
    <mergeCell ref="D1128:E1128"/>
    <mergeCell ref="B1130:C1136"/>
    <mergeCell ref="D1130:E1136"/>
    <mergeCell ref="F1130:G1136"/>
    <mergeCell ref="H1130:I1136"/>
    <mergeCell ref="J1130:K1136"/>
    <mergeCell ref="L1130:M1136"/>
    <mergeCell ref="D1129:E1129"/>
    <mergeCell ref="F1129:G1129"/>
    <mergeCell ref="F1128:G1128"/>
    <mergeCell ref="H1141:M1142"/>
    <mergeCell ref="G978:M979"/>
    <mergeCell ref="B1222:E1229"/>
    <mergeCell ref="F1222:I1229"/>
    <mergeCell ref="J1222:M1229"/>
    <mergeCell ref="B1230:M1231"/>
    <mergeCell ref="B1233:M1235"/>
    <mergeCell ref="I1244:M1247"/>
    <mergeCell ref="B981:M983"/>
    <mergeCell ref="B984:M988"/>
    <mergeCell ref="B989:M992"/>
    <mergeCell ref="B993:M995"/>
    <mergeCell ref="B996:M998"/>
    <mergeCell ref="H1129:I1129"/>
    <mergeCell ref="J1129:K1129"/>
    <mergeCell ref="L1129:M1129"/>
    <mergeCell ref="B1216:E1221"/>
    <mergeCell ref="F1216:I1221"/>
    <mergeCell ref="J1216:M1221"/>
    <mergeCell ref="K1089:M1089"/>
    <mergeCell ref="B1091:G1095"/>
    <mergeCell ref="H1091:M1095"/>
    <mergeCell ref="B1096:G1100"/>
    <mergeCell ref="H1096:M1100"/>
    <mergeCell ref="I1248:M1251"/>
    <mergeCell ref="I1252:M1255"/>
    <mergeCell ref="I1256:M1259"/>
    <mergeCell ref="I1260:M1262"/>
    <mergeCell ref="I1265:M1268"/>
    <mergeCell ref="I1269:M1272"/>
    <mergeCell ref="I1273:M1276"/>
    <mergeCell ref="I1277:M1280"/>
    <mergeCell ref="I1282:M1283"/>
    <mergeCell ref="B1286:M1288"/>
    <mergeCell ref="B1294:F1301"/>
    <mergeCell ref="I1294:M1301"/>
    <mergeCell ref="B1289:M1292"/>
    <mergeCell ref="I1374:M1376"/>
    <mergeCell ref="B1379:M1381"/>
    <mergeCell ref="B1382:M1385"/>
    <mergeCell ref="B1386:M1386"/>
    <mergeCell ref="B1302:B1306"/>
    <mergeCell ref="C1302:C1306"/>
    <mergeCell ref="G1302:G1306"/>
    <mergeCell ref="H1302:H1306"/>
    <mergeCell ref="L1302:L1306"/>
    <mergeCell ref="B1307:F1314"/>
    <mergeCell ref="I1307:M1314"/>
    <mergeCell ref="I1337:M1340"/>
    <mergeCell ref="I1341:M1344"/>
    <mergeCell ref="B1317:H1318"/>
    <mergeCell ref="B1319:H1320"/>
    <mergeCell ref="B1321:H1322"/>
    <mergeCell ref="I1317:M1318"/>
    <mergeCell ref="I1319:M1320"/>
    <mergeCell ref="I1321:M1322"/>
    <mergeCell ref="B1324:M1329"/>
    <mergeCell ref="I1362:M1365"/>
    <mergeCell ref="I1366:M1369"/>
    <mergeCell ref="I1370:M1373"/>
    <mergeCell ref="I1435:M1438"/>
    <mergeCell ref="I1439:M1442"/>
    <mergeCell ref="B1388:F1395"/>
    <mergeCell ref="I1388:M1395"/>
    <mergeCell ref="G1396:G1400"/>
    <mergeCell ref="H1396:H1400"/>
    <mergeCell ref="B1401:F1407"/>
    <mergeCell ref="I1401:M1407"/>
    <mergeCell ref="I1431:M1434"/>
    <mergeCell ref="B1418:M1423"/>
    <mergeCell ref="B1415:H1416"/>
    <mergeCell ref="B1411:H1412"/>
    <mergeCell ref="B1413:H1414"/>
    <mergeCell ref="I1411:M1412"/>
    <mergeCell ref="I1413:M1414"/>
    <mergeCell ref="I1415:M1416"/>
    <mergeCell ref="B1378:L1378"/>
    <mergeCell ref="B1425:K1425"/>
    <mergeCell ref="B1144:M1149"/>
    <mergeCell ref="H1139:M1140"/>
    <mergeCell ref="I1464:M1467"/>
    <mergeCell ref="I1468:M1470"/>
    <mergeCell ref="B160:M163"/>
    <mergeCell ref="I751:J751"/>
    <mergeCell ref="L751:M751"/>
    <mergeCell ref="I752:J752"/>
    <mergeCell ref="L752:M752"/>
    <mergeCell ref="I753:J753"/>
    <mergeCell ref="L753:M753"/>
    <mergeCell ref="B1054:G1054"/>
    <mergeCell ref="B1055:G1055"/>
    <mergeCell ref="B603:M604"/>
    <mergeCell ref="B606:F610"/>
    <mergeCell ref="I606:M610"/>
    <mergeCell ref="G608:H610"/>
    <mergeCell ref="E612:M613"/>
    <mergeCell ref="B615:M618"/>
    <mergeCell ref="B619:M624"/>
    <mergeCell ref="I1345:M1348"/>
    <mergeCell ref="I1349:M1352"/>
    <mergeCell ref="I1353:M1355"/>
    <mergeCell ref="I1358:M1361"/>
    <mergeCell ref="C1484:M1486"/>
    <mergeCell ref="C1487:M1489"/>
    <mergeCell ref="C1491:M1493"/>
    <mergeCell ref="C1494:M1496"/>
    <mergeCell ref="C1497:M1499"/>
    <mergeCell ref="I1443:M1446"/>
    <mergeCell ref="I1447:M1449"/>
    <mergeCell ref="I1452:M1455"/>
    <mergeCell ref="I1456:M1459"/>
    <mergeCell ref="I1460:M1463"/>
    <mergeCell ref="B1472:L1472"/>
    <mergeCell ref="B1129:C1129"/>
    <mergeCell ref="E759:F759"/>
    <mergeCell ref="L759:M759"/>
    <mergeCell ref="B755:C755"/>
    <mergeCell ref="E755:F755"/>
    <mergeCell ref="B1089:D1089"/>
    <mergeCell ref="E1089:G1089"/>
    <mergeCell ref="H1089:J1089"/>
    <mergeCell ref="B752:C752"/>
    <mergeCell ref="I1051:K1051"/>
    <mergeCell ref="B753:C753"/>
    <mergeCell ref="E753:F753"/>
    <mergeCell ref="E1017:J1017"/>
    <mergeCell ref="B1123:G1123"/>
    <mergeCell ref="H1123:M1123"/>
    <mergeCell ref="B1124:C1124"/>
    <mergeCell ref="D1124:E1124"/>
    <mergeCell ref="F1124:G1124"/>
    <mergeCell ref="H1124:I1124"/>
    <mergeCell ref="J1124:K1124"/>
    <mergeCell ref="L1124:M1124"/>
    <mergeCell ref="I1050:K1050"/>
    <mergeCell ref="D1051:F1051"/>
    <mergeCell ref="G1051:H1051"/>
    <mergeCell ref="B1127:C1127"/>
    <mergeCell ref="D1127:E1127"/>
    <mergeCell ref="F1127:G1127"/>
    <mergeCell ref="H1127:I1127"/>
    <mergeCell ref="B749:C749"/>
    <mergeCell ref="E749:F749"/>
    <mergeCell ref="I749:J749"/>
    <mergeCell ref="L749:M749"/>
    <mergeCell ref="B750:C750"/>
    <mergeCell ref="E750:F750"/>
    <mergeCell ref="I750:J750"/>
    <mergeCell ref="L750:M750"/>
    <mergeCell ref="E1021:J1021"/>
    <mergeCell ref="E1025:J1025"/>
    <mergeCell ref="E1029:J1029"/>
    <mergeCell ref="E1033:J1033"/>
    <mergeCell ref="E1037:J1037"/>
    <mergeCell ref="B1001:M1001"/>
    <mergeCell ref="B1002:M1003"/>
    <mergeCell ref="E1009:J1009"/>
    <mergeCell ref="B1086:D1086"/>
    <mergeCell ref="B1125:C1125"/>
    <mergeCell ref="D1125:E1125"/>
    <mergeCell ref="F1125:G1125"/>
    <mergeCell ref="B778:L778"/>
    <mergeCell ref="A45:N46"/>
    <mergeCell ref="A47:N48"/>
    <mergeCell ref="B123:M125"/>
    <mergeCell ref="B126:M128"/>
    <mergeCell ref="B747:C747"/>
    <mergeCell ref="E747:F747"/>
    <mergeCell ref="I747:J747"/>
    <mergeCell ref="L747:M747"/>
    <mergeCell ref="B748:C748"/>
    <mergeCell ref="E748:F748"/>
    <mergeCell ref="I748:J748"/>
    <mergeCell ref="L748:M748"/>
    <mergeCell ref="E752:F752"/>
    <mergeCell ref="B751:C751"/>
    <mergeCell ref="E751:F751"/>
    <mergeCell ref="B754:C754"/>
    <mergeCell ref="B199:M201"/>
    <mergeCell ref="D202:K203"/>
    <mergeCell ref="D204:K205"/>
    <mergeCell ref="D206:K207"/>
    <mergeCell ref="D208:K209"/>
    <mergeCell ref="D210:K211"/>
    <mergeCell ref="B241:M243"/>
    <mergeCell ref="B919:L919"/>
    <mergeCell ref="B966:L966"/>
    <mergeCell ref="I755:J755"/>
    <mergeCell ref="L755:M755"/>
    <mergeCell ref="B756:C756"/>
    <mergeCell ref="E756:F756"/>
    <mergeCell ref="I756:J756"/>
    <mergeCell ref="L756:M756"/>
    <mergeCell ref="B554:L554"/>
    <mergeCell ref="E754:F754"/>
    <mergeCell ref="I754:J754"/>
    <mergeCell ref="L754:M754"/>
    <mergeCell ref="B772:M776"/>
    <mergeCell ref="B815:F819"/>
    <mergeCell ref="I815:M819"/>
    <mergeCell ref="G817:H819"/>
    <mergeCell ref="B811:M813"/>
    <mergeCell ref="B743:M745"/>
    <mergeCell ref="B825:L825"/>
    <mergeCell ref="B872:L872"/>
    <mergeCell ref="B601:L601"/>
    <mergeCell ref="B647:L647"/>
    <mergeCell ref="B694:L694"/>
    <mergeCell ref="B741:L741"/>
    <mergeCell ref="B1516:D1516"/>
    <mergeCell ref="B1000:M1000"/>
    <mergeCell ref="B1044:L1044"/>
    <mergeCell ref="B1076:L1076"/>
    <mergeCell ref="B1113:L1113"/>
    <mergeCell ref="B1151:K1151"/>
    <mergeCell ref="B1191:L1191"/>
    <mergeCell ref="B1238:J1238"/>
    <mergeCell ref="B1285:L1285"/>
    <mergeCell ref="B1331:K1331"/>
    <mergeCell ref="B1477:M1480"/>
    <mergeCell ref="B1473:M1476"/>
    <mergeCell ref="G1102:M1104"/>
    <mergeCell ref="B1509:M1514"/>
    <mergeCell ref="B1506:H1507"/>
    <mergeCell ref="B1502:H1503"/>
    <mergeCell ref="B1504:H1505"/>
    <mergeCell ref="I1502:M1503"/>
    <mergeCell ref="I1504:M1505"/>
    <mergeCell ref="I1506:M1507"/>
    <mergeCell ref="C1481:M1483"/>
    <mergeCell ref="B1137:E1137"/>
    <mergeCell ref="F1137:I1137"/>
    <mergeCell ref="J1137:M1137"/>
  </mergeCells>
  <phoneticPr fontId="144" type="noConversion"/>
  <conditionalFormatting sqref="B66">
    <cfRule type="containsText" dxfId="67" priority="180" operator="containsText" text="INSTRUCTIONS:">
      <formula>NOT(ISERROR(SEARCH("INSTRUCTIONS:",B66)))</formula>
    </cfRule>
  </conditionalFormatting>
  <conditionalFormatting sqref="E63:M64">
    <cfRule type="containsText" dxfId="66" priority="178" operator="containsText" text="Mouses over">
      <formula>NOT(ISERROR(SEARCH("Mouses over",E63)))</formula>
    </cfRule>
  </conditionalFormatting>
  <conditionalFormatting sqref="B68:M73">
    <cfRule type="containsText" dxfId="65" priority="177" operator="containsText" text="interactive">
      <formula>NOT(ISERROR(SEARCH("interactive",B68)))</formula>
    </cfRule>
  </conditionalFormatting>
  <conditionalFormatting sqref="B74:M79">
    <cfRule type="containsText" dxfId="64" priority="176" operator="containsText" text="&quot;I&quot;">
      <formula>NOT(ISERROR(SEARCH("""I""",B74)))</formula>
    </cfRule>
  </conditionalFormatting>
  <conditionalFormatting sqref="B80:M84">
    <cfRule type="containsText" dxfId="63" priority="175" operator="containsText" text="Remember, ">
      <formula>NOT(ISERROR(SEARCH("Remember, ",B80)))</formula>
    </cfRule>
  </conditionalFormatting>
  <conditionalFormatting sqref="C247:H247 B245 C250:H250 B248 C253:H253 B251 C256:H256 B254 C259:H259 B257 C262:H262 B260 C265:H265 B263 C268 B266">
    <cfRule type="containsText" dxfId="62" priority="174" operator="containsText" text="ITEMS">
      <formula>NOT(ISERROR(SEARCH("ITEMS",B245)))</formula>
    </cfRule>
  </conditionalFormatting>
  <conditionalFormatting sqref="B271:M271 C268">
    <cfRule type="containsText" dxfId="61" priority="164" operator="containsText" text="ITEMS">
      <formula>NOT(ISERROR(SEARCH("ITEMS",B268)))</formula>
    </cfRule>
  </conditionalFormatting>
  <conditionalFormatting sqref="C268">
    <cfRule type="containsText" dxfId="60" priority="163" operator="containsText" text="You show">
      <formula>NOT(ISERROR(SEARCH("You show",C268)))</formula>
    </cfRule>
  </conditionalFormatting>
  <conditionalFormatting sqref="B756:C756">
    <cfRule type="cellIs" dxfId="59" priority="158" operator="between">
      <formula>0</formula>
      <formula>0.11</formula>
    </cfRule>
  </conditionalFormatting>
  <conditionalFormatting sqref="B752:C752">
    <cfRule type="cellIs" dxfId="58" priority="157" operator="between">
      <formula>0.4</formula>
      <formula>0.51</formula>
    </cfRule>
  </conditionalFormatting>
  <conditionalFormatting sqref="B753:C753">
    <cfRule type="cellIs" dxfId="57" priority="156" operator="between">
      <formula>0.3</formula>
      <formula>0.41</formula>
    </cfRule>
  </conditionalFormatting>
  <conditionalFormatting sqref="B754:C754">
    <cfRule type="cellIs" dxfId="56" priority="155" operator="between">
      <formula>0.2</formula>
      <formula>0.31</formula>
    </cfRule>
  </conditionalFormatting>
  <conditionalFormatting sqref="B755:C755">
    <cfRule type="cellIs" dxfId="55" priority="154" operator="between">
      <formula>0.1</formula>
      <formula>0.21</formula>
    </cfRule>
  </conditionalFormatting>
  <conditionalFormatting sqref="B751:C751">
    <cfRule type="cellIs" dxfId="54" priority="153" operator="between">
      <formula>0.5</formula>
      <formula>0.61</formula>
    </cfRule>
  </conditionalFormatting>
  <conditionalFormatting sqref="B750:C750">
    <cfRule type="cellIs" dxfId="53" priority="152" operator="between">
      <formula>0.6</formula>
      <formula>0.71</formula>
    </cfRule>
  </conditionalFormatting>
  <conditionalFormatting sqref="B749:C749">
    <cfRule type="cellIs" dxfId="52" priority="151" operator="between">
      <formula>0.7</formula>
      <formula>0.81</formula>
    </cfRule>
  </conditionalFormatting>
  <conditionalFormatting sqref="B748:C748">
    <cfRule type="cellIs" dxfId="51" priority="150" operator="between">
      <formula>0.8</formula>
      <formula>0.91</formula>
    </cfRule>
  </conditionalFormatting>
  <conditionalFormatting sqref="B747:C747">
    <cfRule type="cellIs" dxfId="50" priority="149" operator="between">
      <formula>0.9</formula>
      <formula>1.01</formula>
    </cfRule>
  </conditionalFormatting>
  <conditionalFormatting sqref="I749:J750">
    <cfRule type="cellIs" dxfId="49" priority="147" operator="between">
      <formula>0.7</formula>
      <formula>0.81</formula>
    </cfRule>
  </conditionalFormatting>
  <conditionalFormatting sqref="I756:J756">
    <cfRule type="cellIs" dxfId="48" priority="139" operator="between">
      <formula>0</formula>
      <formula>0.11</formula>
    </cfRule>
  </conditionalFormatting>
  <conditionalFormatting sqref="E747:F747">
    <cfRule type="cellIs" dxfId="47" priority="138" operator="between">
      <formula>0.9</formula>
      <formula>1.01</formula>
    </cfRule>
  </conditionalFormatting>
  <conditionalFormatting sqref="E748:F748">
    <cfRule type="cellIs" dxfId="46" priority="137" operator="between">
      <formula>0.8</formula>
      <formula>0.91</formula>
    </cfRule>
  </conditionalFormatting>
  <conditionalFormatting sqref="E749:F749">
    <cfRule type="cellIs" dxfId="45" priority="136" operator="between">
      <formula>0.8</formula>
      <formula>0.91</formula>
    </cfRule>
  </conditionalFormatting>
  <conditionalFormatting sqref="E751:F751">
    <cfRule type="cellIs" dxfId="44" priority="135" operator="between">
      <formula>0.6</formula>
      <formula>0.71</formula>
    </cfRule>
  </conditionalFormatting>
  <conditionalFormatting sqref="E752:F752">
    <cfRule type="cellIs" dxfId="43" priority="134" operator="between">
      <formula>0.4</formula>
      <formula>0.51</formula>
    </cfRule>
  </conditionalFormatting>
  <conditionalFormatting sqref="E753:F753">
    <cfRule type="cellIs" dxfId="42" priority="133" operator="between">
      <formula>0.3</formula>
      <formula>0.41</formula>
    </cfRule>
  </conditionalFormatting>
  <conditionalFormatting sqref="E754:F754">
    <cfRule type="cellIs" dxfId="41" priority="132" operator="between">
      <formula>0.2</formula>
      <formula>0.31</formula>
    </cfRule>
  </conditionalFormatting>
  <conditionalFormatting sqref="E755:F755">
    <cfRule type="cellIs" dxfId="40" priority="131" operator="between">
      <formula>0.1</formula>
      <formula>0.21</formula>
    </cfRule>
  </conditionalFormatting>
  <conditionalFormatting sqref="E756:F756">
    <cfRule type="cellIs" dxfId="39" priority="130" operator="between">
      <formula>0</formula>
      <formula>0.11</formula>
    </cfRule>
  </conditionalFormatting>
  <conditionalFormatting sqref="E750:F750">
    <cfRule type="cellIs" dxfId="38" priority="129" operator="between">
      <formula>0.7</formula>
      <formula>0.81</formula>
    </cfRule>
  </conditionalFormatting>
  <conditionalFormatting sqref="L747:M747">
    <cfRule type="cellIs" dxfId="37" priority="128" operator="between">
      <formula>0.9</formula>
      <formula>1.01</formula>
    </cfRule>
  </conditionalFormatting>
  <conditionalFormatting sqref="L748:M748">
    <cfRule type="cellIs" dxfId="36" priority="127" operator="between">
      <formula>0.8</formula>
      <formula>0.91</formula>
    </cfRule>
  </conditionalFormatting>
  <conditionalFormatting sqref="L749:M749">
    <cfRule type="cellIs" dxfId="35" priority="126" operator="between">
      <formula>0.8</formula>
      <formula>0.91</formula>
    </cfRule>
  </conditionalFormatting>
  <conditionalFormatting sqref="L750:M750">
    <cfRule type="cellIs" dxfId="34" priority="125" operator="between">
      <formula>0.7</formula>
      <formula>0.81</formula>
    </cfRule>
  </conditionalFormatting>
  <conditionalFormatting sqref="L752:M752">
    <cfRule type="cellIs" dxfId="33" priority="124" operator="between">
      <formula>0.4</formula>
      <formula>0.51</formula>
    </cfRule>
  </conditionalFormatting>
  <conditionalFormatting sqref="L751:M751">
    <cfRule type="cellIs" dxfId="32" priority="123" operator="between">
      <formula>0.6</formula>
      <formula>0.71</formula>
    </cfRule>
  </conditionalFormatting>
  <conditionalFormatting sqref="L753:M753">
    <cfRule type="cellIs" dxfId="31" priority="122" operator="between">
      <formula>0.3</formula>
      <formula>0.41</formula>
    </cfRule>
  </conditionalFormatting>
  <conditionalFormatting sqref="L754:M754">
    <cfRule type="cellIs" dxfId="30" priority="121" operator="between">
      <formula>0.2</formula>
      <formula>0.31</formula>
    </cfRule>
  </conditionalFormatting>
  <conditionalFormatting sqref="L755:M755">
    <cfRule type="cellIs" dxfId="29" priority="120" operator="between">
      <formula>0.1</formula>
      <formula>0.21</formula>
    </cfRule>
  </conditionalFormatting>
  <conditionalFormatting sqref="L756:M756">
    <cfRule type="cellIs" dxfId="28" priority="119" operator="between">
      <formula>0</formula>
      <formula>0.11</formula>
    </cfRule>
  </conditionalFormatting>
  <conditionalFormatting sqref="I751:J751">
    <cfRule type="cellIs" dxfId="27" priority="64" operator="between">
      <formula>0.5</formula>
      <formula>0.61</formula>
    </cfRule>
  </conditionalFormatting>
  <conditionalFormatting sqref="I752:J752">
    <cfRule type="cellIs" dxfId="26" priority="63" operator="between">
      <formula>0.4</formula>
      <formula>0.51</formula>
    </cfRule>
  </conditionalFormatting>
  <conditionalFormatting sqref="I753:J753">
    <cfRule type="cellIs" dxfId="25" priority="62" operator="between">
      <formula>0.3</formula>
      <formula>0.41</formula>
    </cfRule>
  </conditionalFormatting>
  <conditionalFormatting sqref="I754:J754">
    <cfRule type="cellIs" dxfId="24" priority="61" operator="between">
      <formula>0.2</formula>
      <formula>0.31</formula>
    </cfRule>
  </conditionalFormatting>
  <conditionalFormatting sqref="I755:J755">
    <cfRule type="cellIs" dxfId="23" priority="60" operator="between">
      <formula>0.1</formula>
      <formula>0.21</formula>
    </cfRule>
  </conditionalFormatting>
  <conditionalFormatting sqref="I748:J748">
    <cfRule type="cellIs" dxfId="22" priority="59" operator="between">
      <formula>0.8</formula>
      <formula>0.91</formula>
    </cfRule>
  </conditionalFormatting>
  <conditionalFormatting sqref="I747:J747">
    <cfRule type="cellIs" dxfId="21" priority="58" operator="between">
      <formula>0.9</formula>
      <formula>1.01</formula>
    </cfRule>
  </conditionalFormatting>
  <conditionalFormatting sqref="E612:M613">
    <cfRule type="containsText" dxfId="20" priority="55" operator="containsText" text="bad">
      <formula>NOT(ISERROR(SEARCH("bad",E612)))</formula>
    </cfRule>
    <cfRule type="containsText" dxfId="19" priority="56" operator="containsText" text="good">
      <formula>NOT(ISERROR(SEARCH("good",E612)))</formula>
    </cfRule>
    <cfRule type="containsText" dxfId="18" priority="57" operator="containsText" text="Mouses over">
      <formula>NOT(ISERROR(SEARCH("Mouses over",E612)))</formula>
    </cfRule>
  </conditionalFormatting>
  <conditionalFormatting sqref="B1324">
    <cfRule type="containsText" dxfId="17" priority="54" operator="containsText" text="led">
      <formula>NOT(ISERROR(SEARCH("led",B1324)))</formula>
    </cfRule>
  </conditionalFormatting>
  <conditionalFormatting sqref="B1418">
    <cfRule type="containsText" dxfId="16" priority="52" operator="containsText" text="led">
      <formula>NOT(ISERROR(SEARCH("led",B1418)))</formula>
    </cfRule>
  </conditionalFormatting>
  <conditionalFormatting sqref="B1509">
    <cfRule type="containsText" dxfId="15" priority="51" operator="containsText" text="led">
      <formula>NOT(ISERROR(SEARCH("led",B1509)))</formula>
    </cfRule>
  </conditionalFormatting>
  <conditionalFormatting sqref="B1106:M1111">
    <cfRule type="containsText" dxfId="14" priority="50" operator="containsText" text="DROPDOWN">
      <formula>NOT(ISERROR(SEARCH("DROPDOWN",B1106)))</formula>
    </cfRule>
  </conditionalFormatting>
  <conditionalFormatting sqref="B981:M983">
    <cfRule type="containsText" dxfId="13" priority="49" operator="containsText" text="SELECT">
      <formula>NOT(ISERROR(SEARCH("SELECT",B981)))</formula>
    </cfRule>
  </conditionalFormatting>
  <conditionalFormatting sqref="B996:M998">
    <cfRule type="containsText" dxfId="12" priority="48" operator="containsText" text="Challenge">
      <formula>NOT(ISERROR(SEARCH("Challenge",B996)))</formula>
    </cfRule>
  </conditionalFormatting>
  <conditionalFormatting sqref="B1233:M1235">
    <cfRule type="cellIs" dxfId="11" priority="47" operator="equal">
      <formula>0</formula>
    </cfRule>
  </conditionalFormatting>
  <dataValidations count="27">
    <dataValidation type="list" allowBlank="1" showInputMessage="1" showErrorMessage="1" sqref="E129:H130" xr:uid="{00000000-0002-0000-0000-000000000000}">
      <formula1>$BM$146:$BM$153</formula1>
    </dataValidation>
    <dataValidation type="list" allowBlank="1" showInputMessage="1" showErrorMessage="1" sqref="E63:M64" xr:uid="{00000000-0002-0000-0000-000001000000}">
      <formula1>$BF$74:$BF$76</formula1>
    </dataValidation>
    <dataValidation type="list" allowBlank="1" showInputMessage="1" showErrorMessage="1" sqref="D202:K203" xr:uid="{00000000-0002-0000-0000-000002000000}">
      <formula1>$BW$203:$BW$204</formula1>
    </dataValidation>
    <dataValidation type="list" allowBlank="1" showInputMessage="1" showErrorMessage="1" sqref="D204:K205" xr:uid="{00000000-0002-0000-0000-000003000000}">
      <formula1>$BW$205:$BW$206</formula1>
    </dataValidation>
    <dataValidation type="list" allowBlank="1" showInputMessage="1" showErrorMessage="1" sqref="D206:K207" xr:uid="{00000000-0002-0000-0000-000004000000}">
      <formula1>$BW$207:$BW$208</formula1>
    </dataValidation>
    <dataValidation type="list" allowBlank="1" showInputMessage="1" showErrorMessage="1" sqref="D208:K209" xr:uid="{00000000-0002-0000-0000-000005000000}">
      <formula1>$BW$209:$BW$210</formula1>
    </dataValidation>
    <dataValidation type="list" allowBlank="1" showInputMessage="1" showErrorMessage="1" sqref="D210:K211" xr:uid="{00000000-0002-0000-0000-000006000000}">
      <formula1>$BW$211:$BW$212</formula1>
    </dataValidation>
    <dataValidation type="list" allowBlank="1" showInputMessage="1" showErrorMessage="1" sqref="D212:K213" xr:uid="{00000000-0002-0000-0000-000007000000}">
      <formula1>$BW$213:$BW$214</formula1>
    </dataValidation>
    <dataValidation type="list" allowBlank="1" showInputMessage="1" showErrorMessage="1" sqref="D214:K215" xr:uid="{00000000-0002-0000-0000-000008000000}">
      <formula1>$BW$215:$BW$216</formula1>
    </dataValidation>
    <dataValidation type="list" allowBlank="1" showInputMessage="1" showErrorMessage="1" sqref="D216:K217" xr:uid="{00000000-0002-0000-0000-000009000000}">
      <formula1>$BW$217:$BW$218</formula1>
    </dataValidation>
    <dataValidation type="list" allowBlank="1" showInputMessage="1" showErrorMessage="1" sqref="D218:K219" xr:uid="{00000000-0002-0000-0000-00000A000000}">
      <formula1>$BW$219:$BW$220</formula1>
    </dataValidation>
    <dataValidation type="list" allowBlank="1" showInputMessage="1" showErrorMessage="1" sqref="D220:K221" xr:uid="{00000000-0002-0000-0000-00000B000000}">
      <formula1>$BW$221:$BW$222</formula1>
    </dataValidation>
    <dataValidation type="list" allowBlank="1" showInputMessage="1" showErrorMessage="1" sqref="H262 H265 H259 H256 H253 H250 H247 H244" xr:uid="{00000000-0002-0000-0000-00000C000000}">
      <formula1>$BT$236:$BT$240</formula1>
    </dataValidation>
    <dataValidation type="list" allowBlank="1" showInputMessage="1" showErrorMessage="1" sqref="E612:M613" xr:uid="{00000000-0002-0000-0000-00000D000000}">
      <formula1>$BE$606:$BE$607</formula1>
    </dataValidation>
    <dataValidation type="list" allowBlank="1" showInputMessage="1" showErrorMessage="1" sqref="I1317:M1322 I1502:M1507 I1411:M1416" xr:uid="{00000000-0002-0000-0000-00000E000000}">
      <formula1>$BE$1301:$BE$1305</formula1>
    </dataValidation>
    <dataValidation type="list" allowBlank="1" showInputMessage="1" showErrorMessage="1" sqref="G1102:M1104" xr:uid="{00000000-0002-0000-0000-00000F000000}">
      <formula1>$BB$1096:$BB$1102</formula1>
    </dataValidation>
    <dataValidation type="list" allowBlank="1" showInputMessage="1" showErrorMessage="1" sqref="H1139:M1140" xr:uid="{00000000-0002-0000-0000-000010000000}">
      <formula1>$BB$1141:$BB$1144</formula1>
    </dataValidation>
    <dataValidation type="list" allowBlank="1" showInputMessage="1" showErrorMessage="1" sqref="H1141:M1142" xr:uid="{00000000-0002-0000-0000-000011000000}">
      <formula1>$BE$1141:$BE$1145</formula1>
    </dataValidation>
    <dataValidation type="list" allowBlank="1" showInputMessage="1" showErrorMessage="1" sqref="G1176:M1177" xr:uid="{00000000-0002-0000-0000-000012000000}">
      <formula1>$BB$1173:$BB$1177</formula1>
    </dataValidation>
    <dataValidation type="list" allowBlank="1" showInputMessage="1" showErrorMessage="1" sqref="G978:M979" xr:uid="{00000000-0002-0000-0000-000013000000}">
      <formula1>$BB$971:$BB$975</formula1>
    </dataValidation>
    <dataValidation type="list" allowBlank="1" showInputMessage="1" showErrorMessage="1" sqref="M761:M770 F761:F770" xr:uid="{00000000-0002-0000-0000-000014000000}">
      <formula1>$BP$234:$BP$235</formula1>
    </dataValidation>
    <dataValidation type="list" allowBlank="1" showInputMessage="1" showErrorMessage="1" sqref="E759:F759 L759:M759" xr:uid="{00000000-0002-0000-0000-000015000000}">
      <formula1>$BR$234:$BR$235</formula1>
    </dataValidation>
    <dataValidation type="list" allowBlank="1" showInputMessage="1" showErrorMessage="1" sqref="C1047:L1047" xr:uid="{00000000-0002-0000-0000-000018000000}">
      <formula1>$BB$1047:$BB$1054</formula1>
    </dataValidation>
    <dataValidation type="list" allowBlank="1" showInputMessage="1" showErrorMessage="1" sqref="B173:G173" xr:uid="{00000000-0002-0000-0000-000019000000}">
      <formula1>$BB$101:$BB$116</formula1>
    </dataValidation>
    <dataValidation type="list" allowBlank="1" showInputMessage="1" showErrorMessage="1" sqref="H173:M173" xr:uid="{00000000-0002-0000-0000-00001A000000}">
      <formula1>$BC$101:$BC$116</formula1>
    </dataValidation>
    <dataValidation type="list" allowBlank="1" showInputMessage="1" showErrorMessage="1" sqref="B176:M177" xr:uid="{00000000-0002-0000-0000-00001B000000}">
      <formula1>$BL$101:$BL$102</formula1>
    </dataValidation>
    <dataValidation type="list" errorStyle="information" allowBlank="1" showInputMessage="1" showErrorMessage="1" sqref="B1233:M1235" xr:uid="{00000000-0002-0000-0000-00001C000000}">
      <formula1>$BB$1047:$BB$1054</formula1>
    </dataValidation>
  </dataValidations>
  <hyperlinks>
    <hyperlink ref="B1317:H1318" location="HP!B1194" tooltip="CLICK TO SELECT ISSUE ABOVE" display="HP!B1194" xr:uid="{00000000-0004-0000-0000-000000000000}"/>
    <hyperlink ref="B1319:H1320" location="HP!B1194" tooltip="CLICK TO SELECT ISSUE ABOVE" display="HP!B1194" xr:uid="{00000000-0004-0000-0000-000001000000}"/>
    <hyperlink ref="B1321:H1322" location="HP!B1194" tooltip="CLICK TO SELECT ISSUE ABOVE" display="HP!B1194" xr:uid="{00000000-0004-0000-0000-000002000000}"/>
    <hyperlink ref="B1411:H1412" location="HP!B1194" tooltip="CLICK TO CHANGE ISSUE" display="HP!B1194" xr:uid="{00000000-0004-0000-0000-000003000000}"/>
    <hyperlink ref="B1413:H1414" location="HP!B1194" tooltip="CLICK TO CHANGE ISSUE" display="HP!B1194" xr:uid="{00000000-0004-0000-0000-000004000000}"/>
    <hyperlink ref="B1415:H1416" location="HP!B1194" tooltip="CLICK TO CHANGE ISSUE" display="HP!B1194" xr:uid="{00000000-0004-0000-0000-000005000000}"/>
    <hyperlink ref="B1502:H1503" location="HP!B1194" tooltip="CLICK TO CHANGE POLITICAL ISSUE" display="HP!B1194" xr:uid="{00000000-0004-0000-0000-000006000000}"/>
    <hyperlink ref="B1504:H1505" location="HP!B1194" tooltip="CLICK TO CHANGE POLITICAL ISSUE" display="HP!B1194" xr:uid="{00000000-0004-0000-0000-000007000000}"/>
    <hyperlink ref="B1506:H1507" location="HP!B1194" tooltip="CLICK TO CHANGE POLITICAL ISSUE" display="HP!B1194" xr:uid="{00000000-0004-0000-0000-000008000000}"/>
    <hyperlink ref="G8" location="HP!A45:N88" tooltip="go to page 2: HARMONY POLITICS" display="HARMONY POLITICS" xr:uid="{00000000-0004-0000-0000-000009000000}"/>
    <hyperlink ref="L8" location="HP!E63" tooltip="Go to page 2 Interactive: Which do you think is more true?" display="Interactive" xr:uid="{00000000-0004-0000-0000-00000A000000}"/>
    <hyperlink ref="G7" location="HP!A1:N2" tooltip="go to top" display="HARMONY POLITICS" xr:uid="{00000000-0004-0000-0000-00000B000000}"/>
    <hyperlink ref="B89" location="HP!A1:N2" tooltip="Back to top" display="Understanding politics: It's about needs" xr:uid="{00000000-0004-0000-0000-00000C000000}"/>
    <hyperlink ref="A89" location="HP!A45:N46" tooltip="Previous page header" display="#" xr:uid="{00000000-0004-0000-0000-00000D000000}"/>
    <hyperlink ref="N89" location="HP!A121:N157" tooltip="Next page" display="$" xr:uid="{00000000-0004-0000-0000-00000E000000}"/>
    <hyperlink ref="L10" location="HP!E129" tooltip="go to page 4 Interactive: core need" display="Interactive" xr:uid="{00000000-0004-0000-0000-00000F000000}"/>
    <hyperlink ref="G9" location="HP!A89:N89" tooltip="go to page 3 header: Understanding politics, it's about needs" display="Understanding politics: It's about needs" xr:uid="{00000000-0004-0000-0000-000010000000}"/>
    <hyperlink ref="G10" location="HP!A121" tooltip="go to page 4 header: Your experience of needs" display="Your experience of needs" xr:uid="{00000000-0004-0000-0000-000011000000}"/>
    <hyperlink ref="G11" location="HP!A158:N158" tooltip="go to page 5 header: Your prioritizing needs (reason be damned)" display="Your prioritizing needs (reason be damned)" xr:uid="{00000000-0004-0000-0000-000012000000}"/>
    <hyperlink ref="G12" location="HP!A198:N198" tooltip="go to page 6 header: Your psychosocial orientation" display="Your psychosocial orientation" xr:uid="{00000000-0004-0000-0000-000013000000}"/>
    <hyperlink ref="G13" location="HP!A236:N236" tooltip="go to page 7 header: Correlating your political views" display="Correlating your political views" xr:uid="{00000000-0004-0000-0000-000014000000}"/>
    <hyperlink ref="L12" location="HP!D202" tooltip="go to page 6 Interactive: Psychosocial orientation" display="Interactive" xr:uid="{00000000-0004-0000-0000-000015000000}"/>
    <hyperlink ref="L11" location="HP!B173" tooltip="go to page 5 Interactive: your self-needs &amp; social-needs" display="Interactive" xr:uid="{00000000-0004-0000-0000-000016000000}"/>
    <hyperlink ref="L13" location="HP!H244" tooltip="go to page 7 Interactive: correlating your political views" display="Interactive" xr:uid="{00000000-0004-0000-0000-000017000000}"/>
    <hyperlink ref="M8" location="HP!A45:N88" tooltip="go to p. 2" display="HP!A45:N88" xr:uid="{00000000-0004-0000-0000-000018000000}"/>
    <hyperlink ref="M9" location="HP!A89:N120" tooltip="go to p. 3" display="HP!A89:N120" xr:uid="{00000000-0004-0000-0000-000019000000}"/>
    <hyperlink ref="B121" location="HP!A1:N2" tooltip="go to top" display="Your experience of needs" xr:uid="{00000000-0004-0000-0000-00001A000000}"/>
    <hyperlink ref="B158" location="HP!A1:N2" tooltip="go to top" display="Your prioritizing needs (reason be damned)" xr:uid="{00000000-0004-0000-0000-00001B000000}"/>
    <hyperlink ref="B198" location="HP!A1:N2" tooltip="go to top" display="Your psychosocial orientation" xr:uid="{00000000-0004-0000-0000-00001C000000}"/>
    <hyperlink ref="B236" location="HP!A1:N2" tooltip="go to top" display="Correlating your political views" xr:uid="{00000000-0004-0000-0000-00001D000000}"/>
    <hyperlink ref="B272" location="HP!A1:N2" tooltip="go to top" display="Your prioritizing psychosocial needs" xr:uid="{00000000-0004-0000-0000-00001E000000}"/>
    <hyperlink ref="B319" location="HP!A1:N2" tooltip="go to top" display="Needs first, reasons later" xr:uid="{00000000-0004-0000-0000-00001F000000}"/>
    <hyperlink ref="B413" location="HP!A1:N2" tooltip="go to top" display="We believe what we need to believe" xr:uid="{00000000-0004-0000-0000-000020000000}"/>
    <hyperlink ref="M14" location="HP!A272:N318" tooltip="go to p. 8" display="HP!A272:N318" xr:uid="{00000000-0004-0000-0000-000021000000}"/>
    <hyperlink ref="M10" location="HP!A121:N157" tooltip="go to p. 4" display="HP!A121:N157" xr:uid="{00000000-0004-0000-0000-000022000000}"/>
    <hyperlink ref="B1516" location="HP!A1:N2" tooltip="go to top" display="Takeaway" xr:uid="{00000000-0004-0000-0000-000023000000}"/>
    <hyperlink ref="B1472" location="HP!A1:N2" tooltip="go to top" display="Value framing (v. mutual hostilities)" xr:uid="{00000000-0004-0000-0000-000024000000}"/>
    <hyperlink ref="B1425" location="HP!A1:N2" tooltip="go to top" display="3. DEPOLARIZE" xr:uid="{00000000-0004-0000-0000-000025000000}"/>
    <hyperlink ref="B1378" location="HP!A1:N2" tooltip="go to top" display="Impact Engaging (v. normative alienation)" xr:uid="{00000000-0004-0000-0000-000026000000}"/>
    <hyperlink ref="B1331" location="HP!A1:N2" tooltip="go to top" display="2. DEALIENATE" xr:uid="{00000000-0004-0000-0000-000027000000}"/>
    <hyperlink ref="B1285" location="HP!A1:N2" tooltip="go to top" display="Relational knowing (v. relieve believe)" xr:uid="{00000000-0004-0000-0000-000028000000}"/>
    <hyperlink ref="B1238" location="HP!A1:N2" tooltip="go to top" display="1. DEGENERALIZE" xr:uid="{00000000-0004-0000-0000-000029000000}"/>
    <hyperlink ref="B1191" location="HP!A1:N2" tooltip="go to top" display="Harmonize diverse politicized needs" xr:uid="{00000000-0004-0000-0000-00002A000000}"/>
    <hyperlink ref="B1151" location="HP!A1:N2" tooltip="go to top" display="SWOT personalized" xr:uid="{00000000-0004-0000-0000-00002B000000}"/>
    <hyperlink ref="B1113" location="HP!A1:N2" tooltip="go to top" display="Lateral array" xr:uid="{00000000-0004-0000-0000-00002C000000}"/>
    <hyperlink ref="B1076" location="HP!A1:N2" tooltip="go to top" display="Harmony politics - mature responsiveness" xr:uid="{00000000-0004-0000-0000-00002D000000}"/>
    <hyperlink ref="B1044" location="HP!A1:N2" tooltip="go to top" display="Politics as usual - immature polarizing" xr:uid="{00000000-0004-0000-0000-00002E000000}"/>
    <hyperlink ref="B1000" location="HP!A1:N2" tooltip="go to top" display="Eight key issues to apply Harmony Politics" xr:uid="{00000000-0004-0000-0000-00002F000000}"/>
    <hyperlink ref="B966" location="HP!A1:N2" tooltip="go to top" display="Dissolving the pain of divisive tribal politics" xr:uid="{00000000-0004-0000-0000-000030000000}"/>
    <hyperlink ref="B919" location="HP!A1:N2" tooltip="go to top" display="Beyond Left and Right Populism" xr:uid="{00000000-0004-0000-0000-000031000000}"/>
    <hyperlink ref="B872" location="HP!A1:N2" tooltip="go to top" display="Wellness is psychosocial" xr:uid="{00000000-0004-0000-0000-000032000000}"/>
    <hyperlink ref="B825" location="HP!A1:N2" tooltip="go to top" display="Premature rush to fight" xr:uid="{00000000-0004-0000-0000-000033000000}"/>
    <hyperlink ref="B778" location="HP!A1:N2" tooltip="go to top" display="Keeping ourselves down" xr:uid="{00000000-0004-0000-0000-000034000000}"/>
    <hyperlink ref="B741" location="HP!A1:N2" tooltip="go to top" display="Populism: distrusting elite establishment" xr:uid="{00000000-0004-0000-0000-000035000000}"/>
    <hyperlink ref="B694" location="HP!A1:N2" tooltip="go to top" display="Political leadership or political elitism?" xr:uid="{00000000-0004-0000-0000-000036000000}"/>
    <hyperlink ref="B647" location="HP!A1:N2" tooltip="go to top" display="Psychosocial continuum" xr:uid="{00000000-0004-0000-0000-000037000000}"/>
    <hyperlink ref="B601" location="HP!A1:N2" tooltip="go to top" display="By the way…" xr:uid="{00000000-0004-0000-0000-000038000000}"/>
    <hyperlink ref="B554" location="HP!A1:N2" tooltip="go to top" display="Psychosocial orientation continuum" xr:uid="{00000000-0004-0000-0000-000039000000}"/>
    <hyperlink ref="B507" location="HP!A1:N2" tooltip="go to top" display="Call for empathy" xr:uid="{00000000-0004-0000-0000-00003A000000}"/>
    <hyperlink ref="B460" location="HP!A1:N2" tooltip="go to top" display="You disagree with their priority of needs?" xr:uid="{00000000-0004-0000-0000-00003B000000}"/>
    <hyperlink ref="B366" location="HP!A1:N2" tooltip="go to top" display="Oriented to prioritize your psychosocial needs" xr:uid="{00000000-0004-0000-0000-00003C000000}"/>
    <hyperlink ref="N1516" location="campaign!A1:AB2" tooltip="to next tab" display="&quot;" xr:uid="{00000000-0004-0000-0000-00003D000000}"/>
    <hyperlink ref="G14" location="HP!A272:N272" tooltip="go to p. 8 header: Your prioritizing psychosocial needs" display="Your prioritizing psychosocial needs" xr:uid="{00000000-0004-0000-0000-000048000000}"/>
    <hyperlink ref="M15" location="HP!A319:N365" tooltip="go to p. 9" display="HP!A319:N365" xr:uid="{00000000-0004-0000-0000-000049000000}"/>
    <hyperlink ref="M11" location="HP!A158:N197" tooltip="go to p. 5" display="HP!A158:N197" xr:uid="{00000000-0004-0000-0000-00004A000000}"/>
    <hyperlink ref="M12" location="HP!A198:N235" tooltip="go to p. 6" display="HP!A198:N235" xr:uid="{00000000-0004-0000-0000-00004B000000}"/>
    <hyperlink ref="M13" location="HP!A236:N271" tooltip="go to p. 7" display="HP!A236:N271" xr:uid="{00000000-0004-0000-0000-00004C000000}"/>
    <hyperlink ref="M16" location="HP!A366:N412" tooltip="go to p. 10" display="HP!A366:N412" xr:uid="{00000000-0004-0000-0000-00004D000000}"/>
    <hyperlink ref="M17" location="HP!A413:N459" tooltip="go to p. 11" display="HP!A413:N459" xr:uid="{00000000-0004-0000-0000-00004E000000}"/>
    <hyperlink ref="M18" location="HP!A460:N506" tooltip="go to p. 12" display="HP!A460:N506" xr:uid="{00000000-0004-0000-0000-00004F000000}"/>
    <hyperlink ref="M19" location="HP!A507:N553" tooltip="go to p. 13" display="HP!A507:N553" xr:uid="{00000000-0004-0000-0000-000050000000}"/>
    <hyperlink ref="M20" location="HP!A554:N600" tooltip="go to p. 14" display="HP!A554:N600" xr:uid="{00000000-0004-0000-0000-000051000000}"/>
    <hyperlink ref="M21" location="HP!A601:N646" tooltip="go to p. 15" display="HP!A601:N646" xr:uid="{00000000-0004-0000-0000-000052000000}"/>
    <hyperlink ref="M22" location="HP!A647:N693" tooltip="go to p. 16" display="HP!A647:N693" xr:uid="{00000000-0004-0000-0000-000053000000}"/>
    <hyperlink ref="M23" location="HP!A694:N740" tooltip="go to p. 17" display="HP!A694:N740" xr:uid="{00000000-0004-0000-0000-000054000000}"/>
    <hyperlink ref="M24" location="HP!A741:N777" tooltip="go to p. 18" display="HP!A741:N777" xr:uid="{00000000-0004-0000-0000-000055000000}"/>
    <hyperlink ref="M25" location="HP!A778:N824" tooltip="go to p. 19" display="HP!A778:N824" xr:uid="{00000000-0004-0000-0000-000056000000}"/>
    <hyperlink ref="M26" location="HP!A825:N871" tooltip="go to p. 20" display="HP!A825:N871" xr:uid="{00000000-0004-0000-0000-000057000000}"/>
    <hyperlink ref="M27" location="HP!A872:N918" tooltip="go to p. 21" display="HP!A872:N918" xr:uid="{00000000-0004-0000-0000-000058000000}"/>
    <hyperlink ref="M28" location="HP!A919:N965" tooltip="go to p. 22" display="HP!A919:N965" xr:uid="{00000000-0004-0000-0000-000059000000}"/>
    <hyperlink ref="M29" location="HP!A966:N999" tooltip="go to p. 23" display="HP!A966:N999" xr:uid="{00000000-0004-0000-0000-00005A000000}"/>
    <hyperlink ref="M30" location="HP!A1000:N1043" tooltip="go to p. 24" display="HP!A1000:N1043" xr:uid="{00000000-0004-0000-0000-00005B000000}"/>
    <hyperlink ref="M31" location="HP!A1044:N1075" tooltip="go to p. 25" display="HP!A1044:N1075" xr:uid="{00000000-0004-0000-0000-00005C000000}"/>
    <hyperlink ref="M32" location="HP!A1076:N1112" tooltip="go to p. 26" display="HP!A1076:N1112" xr:uid="{00000000-0004-0000-0000-00005D000000}"/>
    <hyperlink ref="M33" location="HP!A1113:N1150" tooltip="go to p. 27" display="HP!A1113:N1150" xr:uid="{00000000-0004-0000-0000-00005E000000}"/>
    <hyperlink ref="M34" location="HP!A1151:N1190" tooltip="go to p. 28" display="HP!A1151:N1190" xr:uid="{00000000-0004-0000-0000-00005F000000}"/>
    <hyperlink ref="M35" location="HP!A1191:N1237" tooltip="go to p. 29" display="HP!A1191:N1237" xr:uid="{00000000-0004-0000-0000-000060000000}"/>
    <hyperlink ref="M36" location="HP!A1238:N1284" tooltip="go to p. 30" display="HP!A1238:N1284" xr:uid="{00000000-0004-0000-0000-000061000000}"/>
    <hyperlink ref="M37" location="HP!A1285:N1330" tooltip="go to p. 31" display="HP!A1285:N1330" xr:uid="{00000000-0004-0000-0000-000062000000}"/>
    <hyperlink ref="M38" location="HP!A1331:N1377" tooltip="go to p. 32" display="HP!A1331:N1377" xr:uid="{00000000-0004-0000-0000-000063000000}"/>
    <hyperlink ref="M39" location="HP!A1378:N1424" tooltip="go to p. 33" display="HP!A1378:N1424" xr:uid="{00000000-0004-0000-0000-000064000000}"/>
    <hyperlink ref="M40" location="HP!A1425:N1471" tooltip="go to p. 34" display="HP!A1425:N1471" xr:uid="{00000000-0004-0000-0000-000065000000}"/>
    <hyperlink ref="M41" location="HP!A1472:N1515" tooltip="go to p. 35" display="HP!A1472:N1515" xr:uid="{00000000-0004-0000-0000-000066000000}"/>
    <hyperlink ref="M42" location="HP!A1516:N1546" tooltip="go to p. 36" display="HP!A1516:N1546" xr:uid="{00000000-0004-0000-0000-000067000000}"/>
    <hyperlink ref="A45:N46" location="HP!A1:N1" tooltip="go to top" display="Harmony Politics" xr:uid="{00000000-0004-0000-0000-000068000000}"/>
    <hyperlink ref="G15:K15" location="HP!A319:N319" tooltip="go to p. 9 header: Needs first, reasons later" display="Needs first, reasons later" xr:uid="{00000000-0004-0000-0000-000069000000}"/>
    <hyperlink ref="G16:K16" location="HP!A366:N366" tooltip="go to p. 10 header: Oriented to prioritize your psychosocial needs" display="Oriented to prioritize your psychosocial needs" xr:uid="{00000000-0004-0000-0000-00006A000000}"/>
    <hyperlink ref="G17:K17" location="HP!A413:N413" tooltip="go to p. 11 header: We believe what we need to believe" display="We believe what we need to believe" xr:uid="{00000000-0004-0000-0000-00006B000000}"/>
    <hyperlink ref="G18:K18" location="HP!A460:N460" tooltip="go to p.12 header: You disagree with their priority of needs?" display="You disagree with their priority of needs?" xr:uid="{00000000-0004-0000-0000-00006C000000}"/>
    <hyperlink ref="G19:K19" location="HP!A507:N507" tooltip="go to p. 13 header: Call for empathy" display="Call for empathy" xr:uid="{00000000-0004-0000-0000-00006D000000}"/>
    <hyperlink ref="G20:K20" location="HP!A554:N554" tooltip="go to p. 14 header: Psyhosocial orientation continuum" display="Psychosocial orientation continuum" xr:uid="{00000000-0004-0000-0000-00006E000000}"/>
    <hyperlink ref="G21:K21" location="HP!A601:N601" tooltip="go to p. 15 header: By the way..." display="By the way…" xr:uid="{00000000-0004-0000-0000-00006F000000}"/>
    <hyperlink ref="G22:K22" location="HP!A647:N647" tooltip="go to p. 16 header: Psychosocial continuum" display="Psychosocial continuum" xr:uid="{00000000-0004-0000-0000-000070000000}"/>
    <hyperlink ref="L21" location="HP!E612" tooltip="go to p. 15 interactive: Is pain good or bad?" display="Interactive" xr:uid="{00000000-0004-0000-0000-000071000000}"/>
    <hyperlink ref="G23:K23" location="HP!A694:N694" tooltip="go to p. 17 header: Political leadership or political elitism?" display="Political leadership or political elitism?" xr:uid="{00000000-0004-0000-0000-000072000000}"/>
    <hyperlink ref="G24:K24" location="HP!A741:N741" tooltip="go to p. 18 header: Populism: distrusting elite establishment" display="Populism: distrusting elite establishment" xr:uid="{00000000-0004-0000-0000-000073000000}"/>
    <hyperlink ref="G25:K25" location="HP!A778:N778" tooltip="go to p. 19 header: Keeping ourselves down" display="Keeping ourselves down" xr:uid="{00000000-0004-0000-0000-000074000000}"/>
    <hyperlink ref="G26:K26" location="HP!A825:N825" tooltip="go to p. 20 header: Premature rush to fight" display="Premature rush to fight" xr:uid="{00000000-0004-0000-0000-000075000000}"/>
    <hyperlink ref="G27:K27" location="HP!A872:N872" tooltip="go to p. 21 header: Wellness is psychosocial" display="Wellness is psychosocial" xr:uid="{00000000-0004-0000-0000-000076000000}"/>
    <hyperlink ref="G28:K28" location="HP!A919:N919" tooltip="go to p. 22 header: Beyond Left and Right populism" display="Beyond Left and Right Populism" xr:uid="{00000000-0004-0000-0000-000077000000}"/>
    <hyperlink ref="G29:K29" location="HP!A966:N966" tooltip="go to p. 23 header: Dissolving the pain of divisive tribal politics" display="Dissolving the pain of divisive tribal politics" xr:uid="{00000000-0004-0000-0000-000078000000}"/>
    <hyperlink ref="L24" location="HP!E759" tooltip="go to p. 18 interactive: Elite v. your need fulfillment" display="Interactive" xr:uid="{00000000-0004-0000-0000-000079000000}"/>
    <hyperlink ref="L29" location="HP!G978" tooltip="go to p. 23 interactive: Ready for this?" display="Interactive" xr:uid="{00000000-0004-0000-0000-00007A000000}"/>
    <hyperlink ref="L31" location="HP!C1047" tooltip="go to p. 25 interactive: Select a political issue" display="Interactive" xr:uid="{00000000-0004-0000-0000-00007B000000}"/>
    <hyperlink ref="L32" location="HP!G1102" tooltip="go to p. 26 interactive: your thoughts about political sides" display="Interactive" xr:uid="{00000000-0004-0000-0000-00007C000000}"/>
    <hyperlink ref="L33" location="HP!H1139" tooltip="go to p. 27 interactive: Blame for polarization" display="Interactive" xr:uid="{00000000-0004-0000-0000-00007D000000}"/>
    <hyperlink ref="L34" location="HP!H1139" tooltip="go to p. 28 interactive: Trust politics to serve your needs?" display="Interactive" xr:uid="{00000000-0004-0000-0000-00007E000000}"/>
    <hyperlink ref="L35" location="HP!B1233" tooltip="go to p. 29 interactive: Select a political issue" display="Interactive" xr:uid="{00000000-0004-0000-0000-00007F000000}"/>
    <hyperlink ref="L37" location="HP!I1317" tooltip="go to p. 31 interactive: Relate now to both sides of the issue?" display="Interactive" xr:uid="{00000000-0004-0000-0000-000080000000}"/>
    <hyperlink ref="L39" location="HP!I1411" tooltip="go to p. 33 interactive: Engage other side of issue" display="Interactive" xr:uid="{00000000-0004-0000-0000-000081000000}"/>
    <hyperlink ref="L41" location="HP!I1502" tooltip="go to p. 35 interactive: Replace fighting with appreciation for opposing position" display="Interactive" xr:uid="{00000000-0004-0000-0000-000082000000}"/>
    <hyperlink ref="G30:K30" location="HP!A1000:N1000" tooltip="go to p. 24 header: Eight key issues to apply HP" display="Eight key issues to apply Harmony Politics" xr:uid="{00000000-0004-0000-0000-000084000000}"/>
    <hyperlink ref="G31:K31" location="HP!A1044:N1044" tooltip="go to p. 25 header: Politics as usual - immature polarizing" display="Politics as usual - immature polarizing" xr:uid="{00000000-0004-0000-0000-000085000000}"/>
    <hyperlink ref="G32:K32" location="HP!A1076:N1076" tooltip="go to p. 26 header: Harmony politics - mature responsiveness" display="Harmony politics - mature responsiveness" xr:uid="{00000000-0004-0000-0000-000086000000}"/>
    <hyperlink ref="G33:K33" location="HP!A1113:N1113" tooltip="go to p. 27 header: Lateral array" display="Lateral array" xr:uid="{00000000-0004-0000-0000-000087000000}"/>
    <hyperlink ref="G34:K34" location="HP!A1151:N1151" tooltip="go to p. 28 header: SWOT personalized" display="SWOT personalized" xr:uid="{00000000-0004-0000-0000-000088000000}"/>
    <hyperlink ref="G35:K35" location="HP!A1191:N1191" tooltip="go to p. 29 header: Harmonizing divisive politicized needs" display="Harmonizing diverse politicized needs" xr:uid="{00000000-0004-0000-0000-000089000000}"/>
    <hyperlink ref="G36:K36" location="HP!A1238:N1238" tooltip="go to p. 30 header: 1. DEGENERALIZE" display="1. DEGENERALIZE" xr:uid="{00000000-0004-0000-0000-00008A000000}"/>
    <hyperlink ref="G37:K37" location="HP!A1285:N1285" tooltip="go to p. 31 header: Relational knowing (vs. relieve believe)" display="Relational knowing (vs. relieve believe)" xr:uid="{00000000-0004-0000-0000-00008B000000}"/>
    <hyperlink ref="G38:K38" location="HP!A1331:N1331" tooltip="go to p. 32 header: 2. DEALIENATE" display="2. DEALIENATE" xr:uid="{00000000-0004-0000-0000-00008C000000}"/>
    <hyperlink ref="G39:K39" location="HP!A1378:N1378" tooltip="go to p. 33 header: Impact engaging (vs. impersonal compliance)" display="Impact Engaging (vs. normative alienation)" xr:uid="{00000000-0004-0000-0000-00008D000000}"/>
    <hyperlink ref="G40:K40" location="HP!A1425:N1425" tooltip="go to p. 34 header: 3. DEPOLARIZE" display="3. DEPOLARIZE" xr:uid="{00000000-0004-0000-0000-00008E000000}"/>
    <hyperlink ref="G41:K41" location="HP!A1472:N1472" tooltip="go to p. 35 header: Value framing (vs. mutual hostilities)" display="Value framing (vs. mutual hostilities)" xr:uid="{00000000-0004-0000-0000-00008F000000}"/>
    <hyperlink ref="G42:K42" location="HP!A1516:N1516" tooltip="go to p. 36 header: Takeaway" display="Takeaway" xr:uid="{00000000-0004-0000-0000-000090000000}"/>
    <hyperlink ref="A121" location="HP!A89:N89" tooltip="previous page header" display="#" xr:uid="{00000000-0004-0000-0000-000091000000}"/>
    <hyperlink ref="N121" location="HP!A158:N197" tooltip="next page" display="$" xr:uid="{00000000-0004-0000-0000-000092000000}"/>
    <hyperlink ref="A158" location="HP!A121:N121" tooltip="previous page header" display="#" xr:uid="{00000000-0004-0000-0000-000093000000}"/>
    <hyperlink ref="N158" location="HP!A198:N235" tooltip="next page" display="$" xr:uid="{00000000-0004-0000-0000-000094000000}"/>
    <hyperlink ref="A198" location="HP!A158:N158" tooltip="previous page header" display="#" xr:uid="{00000000-0004-0000-0000-000095000000}"/>
    <hyperlink ref="N198" location="HP!A236:N271" tooltip="next page" display="$" xr:uid="{00000000-0004-0000-0000-000096000000}"/>
    <hyperlink ref="A236" location="HP!A198:N198" tooltip="previous page header" display="#" xr:uid="{00000000-0004-0000-0000-000097000000}"/>
    <hyperlink ref="N236" location="HP!A272:N318" tooltip="next page" display="$" xr:uid="{00000000-0004-0000-0000-000098000000}"/>
    <hyperlink ref="A272" location="HP!A236:N236" tooltip="previous page header" display="#" xr:uid="{00000000-0004-0000-0000-000099000000}"/>
    <hyperlink ref="N272" location="HP!A319:N365" tooltip="next page" display="$" xr:uid="{00000000-0004-0000-0000-00009A000000}"/>
    <hyperlink ref="A319" location="HP!A272:N272" tooltip="previous page header" display="#" xr:uid="{00000000-0004-0000-0000-00009B000000}"/>
    <hyperlink ref="N319" location="HP!A366:N412" tooltip="next page" display="$" xr:uid="{00000000-0004-0000-0000-00009C000000}"/>
    <hyperlink ref="A366" location="HP!A319:N319" tooltip="previous page header" display="#" xr:uid="{00000000-0004-0000-0000-00009D000000}"/>
    <hyperlink ref="N366" location="HP!A413:N459" tooltip="next page" display="$" xr:uid="{00000000-0004-0000-0000-00009E000000}"/>
    <hyperlink ref="A413" location="HP!A366:N366" tooltip="previous page header" display="#" xr:uid="{00000000-0004-0000-0000-00009F000000}"/>
    <hyperlink ref="N413" location="HP!A460:N506" tooltip="next page" display="$" xr:uid="{00000000-0004-0000-0000-0000A0000000}"/>
    <hyperlink ref="A460" location="HP!A413:N413" tooltip="previous page header" display="#" xr:uid="{00000000-0004-0000-0000-0000A1000000}"/>
    <hyperlink ref="N460" location="HP!A507:N553" tooltip="next page" display="$" xr:uid="{00000000-0004-0000-0000-0000A2000000}"/>
    <hyperlink ref="A507" location="HP!A460:N460" tooltip="previous page header" display="#" xr:uid="{00000000-0004-0000-0000-0000A3000000}"/>
    <hyperlink ref="N507" location="HP!A554:N600" tooltip="next page" display="$" xr:uid="{00000000-0004-0000-0000-0000A4000000}"/>
    <hyperlink ref="A554" location="HP!A507:N507" tooltip="previous page header" display="#" xr:uid="{00000000-0004-0000-0000-0000A5000000}"/>
    <hyperlink ref="N554" location="HP!A601:N646" tooltip="next page" display="$" xr:uid="{00000000-0004-0000-0000-0000A6000000}"/>
    <hyperlink ref="A601" location="HP!A554:N554" tooltip="previous page header" display="#" xr:uid="{00000000-0004-0000-0000-0000A7000000}"/>
    <hyperlink ref="N601" location="HP!N647:N693" tooltip="next page" display="$" xr:uid="{00000000-0004-0000-0000-0000A8000000}"/>
    <hyperlink ref="A647" location="HP!A601:N601" tooltip="previous page header" display="#" xr:uid="{00000000-0004-0000-0000-0000A9000000}"/>
    <hyperlink ref="N647" location="HP!A694:N740" tooltip="next page" display="$" xr:uid="{00000000-0004-0000-0000-0000AA000000}"/>
    <hyperlink ref="A694" location="HP!A647:N647" tooltip="previous page header" display="#" xr:uid="{00000000-0004-0000-0000-0000AB000000}"/>
    <hyperlink ref="N694" location="HP!A741:N777" tooltip="next page" display="$" xr:uid="{00000000-0004-0000-0000-0000AC000000}"/>
    <hyperlink ref="A741" location="HP!A694:N694" tooltip="previous page header" display="#" xr:uid="{00000000-0004-0000-0000-0000AD000000}"/>
    <hyperlink ref="N741" location="HP!A778:N824" tooltip="next page" display="$" xr:uid="{00000000-0004-0000-0000-0000AE000000}"/>
    <hyperlink ref="A778" location="HP!A741:N741" tooltip="previous page header" display="#" xr:uid="{00000000-0004-0000-0000-0000AF000000}"/>
    <hyperlink ref="N778" location="HP!A825:N871" tooltip="next page" display="$" xr:uid="{00000000-0004-0000-0000-0000B0000000}"/>
    <hyperlink ref="A825" location="HP!A778:N778" tooltip="previous page header" display="#" xr:uid="{00000000-0004-0000-0000-0000B1000000}"/>
    <hyperlink ref="N825" location="HP!A872:N918" tooltip="next page" display="$" xr:uid="{00000000-0004-0000-0000-0000B2000000}"/>
    <hyperlink ref="A872" location="HP!A825:N825" tooltip="previous page header" display="#" xr:uid="{00000000-0004-0000-0000-0000B3000000}"/>
    <hyperlink ref="N872" location="HP!A919:N965" tooltip="next page" display="$" xr:uid="{00000000-0004-0000-0000-0000B4000000}"/>
    <hyperlink ref="A919" location="HP!A872:N872" tooltip="previous page header" display="#" xr:uid="{00000000-0004-0000-0000-0000B5000000}"/>
    <hyperlink ref="N919" location="HP!A966:N999" tooltip="next page" display="$" xr:uid="{00000000-0004-0000-0000-0000B6000000}"/>
    <hyperlink ref="A966" location="HP!A919:N919" tooltip="previous page header" display="#" xr:uid="{00000000-0004-0000-0000-0000B7000000}"/>
    <hyperlink ref="N966" location="HP!A1000:N1043" tooltip="next page" display="$" xr:uid="{00000000-0004-0000-0000-0000B8000000}"/>
    <hyperlink ref="A1000" location="HP!A966:N966" tooltip="previous page header" display="#" xr:uid="{00000000-0004-0000-0000-0000B9000000}"/>
    <hyperlink ref="N1000" location="HP!A1044:N1075" tooltip="next page" display="$" xr:uid="{00000000-0004-0000-0000-0000BA000000}"/>
    <hyperlink ref="A1044" location="HP!A1000:N1000" tooltip="previous page header" display="#" xr:uid="{00000000-0004-0000-0000-0000BB000000}"/>
    <hyperlink ref="N1044" location="HP!A1076:N1112" tooltip="next page" display="$" xr:uid="{00000000-0004-0000-0000-0000BC000000}"/>
    <hyperlink ref="A1076" location="HP!A1044:N1044" tooltip="previous page header" display="#" xr:uid="{00000000-0004-0000-0000-0000BD000000}"/>
    <hyperlink ref="N1076" location="HP!A1113:N1150" display="$" xr:uid="{00000000-0004-0000-0000-0000BE000000}"/>
    <hyperlink ref="A1113" location="HP!A1076:N1076" tooltip="previous page header" display="#" xr:uid="{00000000-0004-0000-0000-0000BF000000}"/>
    <hyperlink ref="N1113" location="HP!A1151:N1190" tooltip="next page" display="$" xr:uid="{00000000-0004-0000-0000-0000C0000000}"/>
    <hyperlink ref="A1151" location="HP!A1113:N1113" tooltip="previous page header" display="#" xr:uid="{00000000-0004-0000-0000-0000C1000000}"/>
    <hyperlink ref="N1151" location="HP!A1191:N1237" tooltip="next page" display="$" xr:uid="{00000000-0004-0000-0000-0000C2000000}"/>
    <hyperlink ref="A1191" location="HP!A1151:N1151" tooltip="previous page header" display="#" xr:uid="{00000000-0004-0000-0000-0000C3000000}"/>
    <hyperlink ref="N1191" location="HP!A1238:N1284" tooltip="next page" display="$" xr:uid="{00000000-0004-0000-0000-0000C4000000}"/>
    <hyperlink ref="A1238" location="HP!A1191:N1191" tooltip="previous page header" display="#" xr:uid="{00000000-0004-0000-0000-0000C5000000}"/>
    <hyperlink ref="N1238" location="HP!A1285:N1330" tooltip="next page" display="$" xr:uid="{00000000-0004-0000-0000-0000C6000000}"/>
    <hyperlink ref="A1285" location="HP!A1238:N1238" tooltip="previous page header" display="#" xr:uid="{00000000-0004-0000-0000-0000C7000000}"/>
    <hyperlink ref="N1285" location="HP!A1331:N1377" tooltip="next page" display="$" xr:uid="{00000000-0004-0000-0000-0000C8000000}"/>
    <hyperlink ref="A1331" location="HP!A1285:N1285" tooltip="previous page header" display="#" xr:uid="{00000000-0004-0000-0000-0000C9000000}"/>
    <hyperlink ref="N1331" location="HP!A1378:N1424" tooltip="next page" display="$" xr:uid="{00000000-0004-0000-0000-0000CA000000}"/>
    <hyperlink ref="A1378" location="HP!A1331:N1331" tooltip="previous page header" display="#" xr:uid="{00000000-0004-0000-0000-0000CB000000}"/>
    <hyperlink ref="N1378" location="HP!A1425:N1471" tooltip="next page" display="$" xr:uid="{00000000-0004-0000-0000-0000CC000000}"/>
    <hyperlink ref="A1425" location="HP!A1378:N1378" tooltip="previous page header" display="#" xr:uid="{00000000-0004-0000-0000-0000CD000000}"/>
    <hyperlink ref="N1425" location="HP!A1472:N1515" tooltip="next page" display="$" xr:uid="{00000000-0004-0000-0000-0000CE000000}"/>
    <hyperlink ref="A1472" location="HP!A1425:N1425" tooltip="previous page header" display="#" xr:uid="{00000000-0004-0000-0000-0000CF000000}"/>
    <hyperlink ref="N1472" location="HP!A1516:N1546" tooltip="next page" display="$" xr:uid="{00000000-0004-0000-0000-0000D0000000}"/>
    <hyperlink ref="A1516" location="HP!A1472:N1472" tooltip="previous page header" display="#" xr:uid="{00000000-0004-0000-0000-0000D1000000}"/>
    <hyperlink ref="B1545:M1545" r:id="rId1" tooltip="click to go online to our Value Relating webste" display="Learn more at https://www.valuerelating.com" xr:uid="{5564DE9A-500C-4A36-841F-842DC1F7B33C}"/>
    <hyperlink ref="B1535:I1535" location="campaign!A1:AB1" tooltip="go to CAMPAIGN tab" display="Apply to your campaign needs" xr:uid="{4B3B9B4E-2CA2-4114-A034-AB78A44DC387}"/>
    <hyperlink ref="B1535" location="campaign!A1:AB2" tooltip="go to CAMPAIGN tab" display="Apply to your campaign needs" xr:uid="{817C79AE-87C9-469C-B186-C0C63C2C0DFD}"/>
    <hyperlink ref="B1538" location="campaign!A114:AB195" tooltip="to campaign tab, your GOTV drive" display="Getting out the vote for you" xr:uid="{9C728A9A-2681-469E-8962-8F1F4ECC36DA}"/>
    <hyperlink ref="B1540" location="campaign!A196:AB235" tooltip="to campaign tab, attract donors" display="Attracting donors" xr:uid="{2D1412C6-6B80-4B2B-96F5-3FAAF26416EA}"/>
    <hyperlink ref="B1536:F1536" location="campaign!A36:AB113" tooltip="to campaign tab, your messaging" display="Your inspiring messaging" xr:uid="{C0D12439-F4AD-42B8-A5C9-85EDD46DA624}"/>
    <hyperlink ref="K1535" location="campaign!A236:AB276" tooltip="to campaign tab, Value Relating consulting services" display="VR consulting" xr:uid="{44DECAB7-B233-42B4-A9F2-18BEBC51A195}"/>
    <hyperlink ref="B1525:E1525" r:id="rId2" tooltip="click to go to ValueRelating.com/UnifyingPolitics" display="Learn more" xr:uid="{F64E660B-1DCD-4D4B-929D-5AF81CEFF89F}"/>
    <hyperlink ref="B1526:M1526" r:id="rId3" tooltip="click to go online to Unifying Politics, to view these items listed below" display="Go to ValueRelating.com to delve deeper to understand political orientation." xr:uid="{95F9EAAB-91EA-436F-9C4C-51C079D04C21}"/>
    <hyperlink ref="K1536:M1536" r:id="rId4" tooltip="go to Value Politics online to request a quote" display="request a quote" xr:uid="{01CCBE73-6B8E-4B06-9837-A64725CE153F}"/>
  </hyperlinks>
  <printOptions horizontalCentered="1"/>
  <pageMargins left="0.65" right="0.65" top="0.75" bottom="0.75" header="0.3" footer="0.3"/>
  <pageSetup orientation="portrait" r:id="rId5"/>
  <headerFooter differentFirst="1">
    <oddHeader>&amp;C&amp;"Arial Black,Regular"&amp;16&amp;K009641Value&amp;K004623 &amp;K7030A0Relating</oddHeader>
    <oddFooter>&amp;L&amp;D&amp;CPage &amp;P&amp;R&amp;F; &amp;A</oddFooter>
  </headerFooter>
  <drawing r:id="rId6"/>
  <legacyDrawing r:id="rId7"/>
  <extLst>
    <ext xmlns:x14="http://schemas.microsoft.com/office/spreadsheetml/2009/9/main" uri="{78C0D931-6437-407d-A8EE-F0AAD7539E65}">
      <x14:conditionalFormattings>
        <x14:conditionalFormatting xmlns:xm="http://schemas.microsoft.com/office/excel/2006/main">
          <x14:cfRule type="containsText" priority="161" operator="containsText" id="{B47A9EEC-66DF-4D9F-B835-C56661790F4C}">
            <xm:f>NOT(ISERROR(SEARCH("+",B268)))</xm:f>
            <xm:f>"+"</xm:f>
            <x14:dxf>
              <fill>
                <patternFill>
                  <bgColor rgb="FF007846"/>
                </patternFill>
              </fill>
            </x14:dxf>
          </x14:cfRule>
          <x14:cfRule type="containsText" priority="162" operator="containsText" id="{887885DA-4AD4-4892-AC3E-92DD7681093C}">
            <xm:f>NOT(ISERROR(SEARCH("+",B268)))</xm:f>
            <xm:f>"+"</xm:f>
            <x14:dxf>
              <fill>
                <patternFill>
                  <bgColor theme="9" tint="-0.24994659260841701"/>
                </patternFill>
              </fill>
            </x14:dxf>
          </x14:cfRule>
          <xm:sqref>B268:B270</xm:sqref>
        </x14:conditionalFormatting>
        <x14:conditionalFormatting xmlns:xm="http://schemas.microsoft.com/office/excel/2006/main">
          <x14:cfRule type="containsText" priority="159" operator="containsText" id="{6A084A6D-C0C2-4167-9F66-B09BC49DE4D7}">
            <xm:f>NOT(ISERROR(SEARCH("+",M268)))</xm:f>
            <xm:f>"+"</xm:f>
            <x14:dxf>
              <fill>
                <patternFill>
                  <bgColor rgb="FF007846"/>
                </patternFill>
              </fill>
            </x14:dxf>
          </x14:cfRule>
          <x14:cfRule type="containsText" priority="160" operator="containsText" id="{3C522F69-D309-48AA-B9F4-40C3E1BDBF22}">
            <xm:f>NOT(ISERROR(SEARCH("+",M268)))</xm:f>
            <xm:f>"+"</xm:f>
            <x14:dxf>
              <fill>
                <patternFill>
                  <bgColor theme="9" tint="-0.24994659260841701"/>
                </patternFill>
              </fill>
            </x14:dxf>
          </x14:cfRule>
          <xm:sqref>M268:M270</xm:sqref>
        </x14:conditionalFormatting>
        <x14:conditionalFormatting xmlns:xm="http://schemas.microsoft.com/office/excel/2006/main">
          <x14:cfRule type="containsText" priority="46" operator="containsText" id="{70748F90-A741-4F5C-8594-7CB0C0A4FB13}">
            <xm:f>NOT(ISERROR(SEARCH("+",N66)))</xm:f>
            <xm:f>"+"</xm:f>
            <x14:dxf>
              <fill>
                <patternFill>
                  <bgColor theme="1"/>
                </patternFill>
              </fill>
            </x14:dxf>
          </x14:cfRule>
          <xm:sqref>N66:N84</xm:sqref>
        </x14:conditionalFormatting>
        <x14:conditionalFormatting xmlns:xm="http://schemas.microsoft.com/office/excel/2006/main">
          <x14:cfRule type="containsText" priority="45" operator="containsText" id="{E0F565C5-FDDA-4369-904F-F3B62C385EC3}">
            <xm:f>NOT(ISERROR(SEARCH("+",A66)))</xm:f>
            <xm:f>"+"</xm:f>
            <x14:dxf>
              <fill>
                <patternFill>
                  <bgColor theme="1"/>
                </patternFill>
              </fill>
            </x14:dxf>
          </x14:cfRule>
          <xm:sqref>A66:A84</xm:sqref>
        </x14:conditionalFormatting>
        <x14:conditionalFormatting xmlns:xm="http://schemas.microsoft.com/office/excel/2006/main">
          <x14:cfRule type="containsText" priority="5" operator="containsText" id="{5B0DB68F-229A-4A16-8691-2F7FD7D810D5}">
            <xm:f>NOT(ISERROR(SEARCH($BB$183,B180)))</xm:f>
            <xm:f>$BB$183</xm:f>
            <x14:dxf>
              <font>
                <b/>
                <i/>
                <color theme="1" tint="0.499984740745262"/>
              </font>
            </x14:dxf>
          </x14:cfRule>
          <xm:sqref>B180:M182</xm:sqref>
        </x14:conditionalFormatting>
        <x14:conditionalFormatting xmlns:xm="http://schemas.microsoft.com/office/excel/2006/main">
          <x14:cfRule type="containsText" priority="3" operator="containsText" id="{BDE34E17-B02D-49A4-9843-49325C27A412}">
            <xm:f>NOT(ISERROR(SEARCH($BD$758,E759)))</xm:f>
            <xm:f>$BD$758</xm:f>
            <x14:dxf>
              <font>
                <color rgb="FFC00000"/>
              </font>
              <fill>
                <patternFill patternType="mediumGray">
                  <fgColor rgb="FFFFCCCC"/>
                </patternFill>
              </fill>
            </x14:dxf>
          </x14:cfRule>
          <x14:cfRule type="containsText" priority="4" operator="containsText" id="{A0979088-2551-4605-B15A-7B1BDF042992}">
            <xm:f>NOT(ISERROR(SEARCH($BD$757,E759)))</xm:f>
            <xm:f>$BD$757</xm:f>
            <x14:dxf>
              <font>
                <color rgb="FF0070C0"/>
              </font>
              <fill>
                <patternFill patternType="mediumGray">
                  <fgColor theme="8" tint="0.79998168889431442"/>
                  <bgColor auto="1"/>
                </patternFill>
              </fill>
            </x14:dxf>
          </x14:cfRule>
          <xm:sqref>E759:F759</xm:sqref>
        </x14:conditionalFormatting>
        <x14:conditionalFormatting xmlns:xm="http://schemas.microsoft.com/office/excel/2006/main">
          <x14:cfRule type="containsText" priority="1" operator="containsText" id="{3DF800C1-DEA4-4C03-A420-23E834C6EE6C}">
            <xm:f>NOT(ISERROR(SEARCH($BD$758,L759)))</xm:f>
            <xm:f>$BD$758</xm:f>
            <x14:dxf>
              <font>
                <color rgb="FFC00000"/>
              </font>
              <fill>
                <patternFill patternType="mediumGray">
                  <fgColor rgb="FFFFCCCC"/>
                </patternFill>
              </fill>
              <border>
                <left style="thin">
                  <color rgb="FF780000"/>
                </left>
                <right style="thin">
                  <color rgb="FF780000"/>
                </right>
                <top style="thin">
                  <color rgb="FF780000"/>
                </top>
                <bottom style="thin">
                  <color rgb="FF780000"/>
                </bottom>
              </border>
            </x14:dxf>
          </x14:cfRule>
          <x14:cfRule type="containsText" priority="2" operator="containsText" id="{11FBB21E-0EC8-40F2-B357-0B0707EF589E}">
            <xm:f>NOT(ISERROR(SEARCH($BD$757,L759)))</xm:f>
            <xm:f>$BD$757</xm:f>
            <x14:dxf>
              <font>
                <color rgb="FF0070C0"/>
              </font>
              <fill>
                <patternFill patternType="mediumGray">
                  <fgColor theme="8" tint="0.79998168889431442"/>
                  <bgColor auto="1"/>
                </patternFill>
              </fill>
              <border>
                <left style="thin">
                  <color rgb="FF002060"/>
                </left>
                <right style="thin">
                  <color rgb="FF002060"/>
                </right>
                <top style="thin">
                  <color rgb="FF002060"/>
                </top>
                <bottom style="thin">
                  <color rgb="FF002060"/>
                </bottom>
              </border>
            </x14:dxf>
          </x14:cfRule>
          <xm:sqref>L759:M759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E358-4B27-4F52-8E86-24BEDEF16097}">
  <dimension ref="A1:CL276"/>
  <sheetViews>
    <sheetView zoomScaleNormal="100" zoomScaleSheetLayoutView="100" workbookViewId="0">
      <selection sqref="A1:AB2"/>
    </sheetView>
  </sheetViews>
  <sheetFormatPr defaultColWidth="8.88671875" defaultRowHeight="13.8"/>
  <cols>
    <col min="1" max="1" width="1.6640625" style="2" customWidth="1"/>
    <col min="2" max="13" width="7.33203125" style="2" customWidth="1"/>
    <col min="14" max="15" width="1.6640625" style="2" customWidth="1"/>
    <col min="16" max="27" width="7.33203125" style="2" customWidth="1"/>
    <col min="28" max="29" width="1.6640625" style="2" customWidth="1"/>
    <col min="30" max="52" width="8.88671875" style="2"/>
    <col min="53" max="79" width="8.88671875" style="2" customWidth="1"/>
    <col min="80" max="80" width="8.88671875" style="2"/>
    <col min="81" max="106" width="8.88671875" style="2" customWidth="1"/>
    <col min="107" max="16384" width="8.88671875" style="2"/>
  </cols>
  <sheetData>
    <row r="1" spans="1:29" ht="45" customHeight="1">
      <c r="A1" s="372"/>
      <c r="B1" s="748" t="s">
        <v>1248</v>
      </c>
      <c r="C1" s="748"/>
      <c r="D1" s="748"/>
      <c r="E1" s="748"/>
      <c r="F1" s="748"/>
      <c r="G1" s="748"/>
      <c r="H1" s="748"/>
      <c r="I1" s="748"/>
      <c r="J1" s="748"/>
      <c r="K1" s="748"/>
      <c r="L1" s="748"/>
      <c r="M1" s="748"/>
      <c r="N1" s="374"/>
      <c r="O1" s="372"/>
      <c r="P1" s="741" t="s">
        <v>1253</v>
      </c>
      <c r="Q1" s="741"/>
      <c r="R1" s="741"/>
      <c r="S1" s="741"/>
      <c r="T1" s="741"/>
      <c r="U1" s="741"/>
      <c r="V1" s="741"/>
      <c r="W1" s="375"/>
      <c r="X1" s="373"/>
      <c r="Y1" s="373"/>
      <c r="Z1" s="373"/>
      <c r="AA1" s="373"/>
      <c r="AB1" s="374"/>
      <c r="AC1" s="1"/>
    </row>
    <row r="2" spans="1:29" ht="15">
      <c r="A2" s="753"/>
      <c r="B2" s="754"/>
      <c r="C2" s="754"/>
      <c r="D2" s="754"/>
      <c r="E2" s="754"/>
      <c r="F2" s="754"/>
      <c r="G2" s="754"/>
      <c r="H2" s="754"/>
      <c r="I2" s="754"/>
      <c r="J2" s="754"/>
      <c r="K2" s="754"/>
      <c r="L2" s="754"/>
      <c r="M2" s="754"/>
      <c r="N2" s="755"/>
      <c r="O2" s="753"/>
      <c r="P2" s="754"/>
      <c r="Q2" s="754"/>
      <c r="R2" s="754"/>
      <c r="S2" s="754"/>
      <c r="T2" s="754"/>
      <c r="U2" s="754"/>
      <c r="V2" s="754"/>
      <c r="W2" s="754"/>
      <c r="X2" s="754"/>
      <c r="Y2" s="754"/>
      <c r="Z2" s="754"/>
      <c r="AA2" s="754"/>
      <c r="AB2" s="755"/>
      <c r="AC2" s="1"/>
    </row>
    <row r="3" spans="1:29">
      <c r="A3" s="197"/>
      <c r="B3" s="195"/>
      <c r="C3" s="195"/>
      <c r="D3" s="195"/>
      <c r="E3" s="195"/>
      <c r="F3" s="195"/>
      <c r="G3" s="195"/>
      <c r="H3" s="195"/>
      <c r="I3" s="195"/>
      <c r="J3" s="195"/>
      <c r="K3" s="195"/>
      <c r="L3" s="195"/>
      <c r="M3" s="195"/>
      <c r="N3" s="196"/>
      <c r="O3" s="197"/>
      <c r="P3" s="195"/>
      <c r="Q3" s="195"/>
      <c r="R3" s="195"/>
      <c r="S3" s="195"/>
      <c r="T3" s="195"/>
      <c r="U3" s="195"/>
      <c r="V3" s="195"/>
      <c r="W3" s="195"/>
      <c r="X3" s="195"/>
      <c r="Y3" s="195"/>
      <c r="Z3" s="195"/>
      <c r="AA3" s="195"/>
      <c r="AB3" s="196"/>
      <c r="AC3" s="1"/>
    </row>
    <row r="4" spans="1:29" ht="30" customHeight="1">
      <c r="A4" s="197"/>
      <c r="B4" s="195"/>
      <c r="C4" s="195"/>
      <c r="D4" s="195"/>
      <c r="E4" s="195"/>
      <c r="F4" s="195"/>
      <c r="G4" s="195"/>
      <c r="H4" s="195"/>
      <c r="I4" s="195"/>
      <c r="J4" s="195"/>
      <c r="K4" s="195"/>
      <c r="L4" s="195"/>
      <c r="M4" s="195"/>
      <c r="N4" s="196"/>
      <c r="O4" s="197"/>
      <c r="P4" s="195"/>
      <c r="Q4" s="195"/>
      <c r="R4" s="195"/>
      <c r="S4" s="195"/>
      <c r="T4" s="195"/>
      <c r="U4" s="195"/>
      <c r="V4" s="195"/>
      <c r="W4" s="195"/>
      <c r="X4" s="195"/>
      <c r="Y4" s="195"/>
      <c r="Z4" s="195"/>
      <c r="AA4" s="195"/>
      <c r="AB4" s="196"/>
      <c r="AC4" s="1"/>
    </row>
    <row r="5" spans="1:29">
      <c r="A5" s="197"/>
      <c r="B5" s="195"/>
      <c r="C5" s="195"/>
      <c r="D5" s="195"/>
      <c r="E5" s="195"/>
      <c r="F5" s="195"/>
      <c r="G5" s="195"/>
      <c r="H5" s="195"/>
      <c r="I5" s="195"/>
      <c r="J5" s="195"/>
      <c r="K5" s="195"/>
      <c r="L5" s="195"/>
      <c r="M5" s="195"/>
      <c r="N5" s="196"/>
      <c r="O5" s="197"/>
      <c r="P5" s="195"/>
      <c r="Q5" s="195"/>
      <c r="R5" s="195"/>
      <c r="S5" s="195"/>
      <c r="T5" s="195"/>
      <c r="U5" s="195"/>
      <c r="V5" s="195"/>
      <c r="W5" s="195"/>
      <c r="X5" s="195"/>
      <c r="Y5" s="195"/>
      <c r="Z5" s="195"/>
      <c r="AA5" s="195"/>
      <c r="AB5" s="196"/>
      <c r="AC5" s="1"/>
    </row>
    <row r="6" spans="1:29">
      <c r="A6" s="197"/>
      <c r="B6" s="195"/>
      <c r="C6" s="195"/>
      <c r="D6" s="195"/>
      <c r="E6" s="195"/>
      <c r="F6" s="195"/>
      <c r="G6" s="195"/>
      <c r="H6" s="195"/>
      <c r="I6" s="195"/>
      <c r="J6" s="195"/>
      <c r="K6" s="195"/>
      <c r="L6" s="195"/>
      <c r="M6" s="195"/>
      <c r="N6" s="196"/>
      <c r="O6" s="197"/>
      <c r="P6" s="195"/>
      <c r="Q6" s="195"/>
      <c r="R6" s="195"/>
      <c r="S6" s="195"/>
      <c r="T6" s="195"/>
      <c r="U6" s="195"/>
      <c r="V6" s="195"/>
      <c r="W6" s="195"/>
      <c r="X6" s="195"/>
      <c r="Y6" s="195"/>
      <c r="Z6" s="195"/>
      <c r="AA6" s="195"/>
      <c r="AB6" s="196"/>
      <c r="AC6" s="1"/>
    </row>
    <row r="7" spans="1:29">
      <c r="A7" s="197"/>
      <c r="B7" s="195"/>
      <c r="C7" s="195"/>
      <c r="D7" s="195"/>
      <c r="E7" s="195"/>
      <c r="F7" s="195"/>
      <c r="G7" s="195"/>
      <c r="H7" s="195"/>
      <c r="I7" s="195"/>
      <c r="J7" s="195"/>
      <c r="K7" s="195"/>
      <c r="L7" s="195"/>
      <c r="M7" s="195"/>
      <c r="N7" s="196"/>
      <c r="O7" s="197"/>
      <c r="P7" s="195"/>
      <c r="Q7" s="195"/>
      <c r="R7" s="195"/>
      <c r="S7" s="195"/>
      <c r="T7" s="195"/>
      <c r="U7" s="195"/>
      <c r="V7" s="195"/>
      <c r="W7" s="195"/>
      <c r="X7" s="195"/>
      <c r="Y7" s="195"/>
      <c r="Z7" s="195"/>
      <c r="AA7" s="195"/>
      <c r="AB7" s="196"/>
      <c r="AC7" s="1"/>
    </row>
    <row r="8" spans="1:29">
      <c r="A8" s="197"/>
      <c r="B8" s="195"/>
      <c r="C8" s="195"/>
      <c r="D8" s="195"/>
      <c r="E8" s="195"/>
      <c r="F8" s="195"/>
      <c r="G8" s="195"/>
      <c r="H8" s="195"/>
      <c r="I8" s="195"/>
      <c r="J8" s="195"/>
      <c r="K8" s="195"/>
      <c r="L8" s="195"/>
      <c r="M8" s="195"/>
      <c r="N8" s="196"/>
      <c r="O8" s="197"/>
      <c r="P8" s="195"/>
      <c r="Q8" s="195"/>
      <c r="R8" s="195"/>
      <c r="S8" s="195"/>
      <c r="T8" s="195"/>
      <c r="U8" s="195"/>
      <c r="V8" s="195"/>
      <c r="W8" s="195"/>
      <c r="X8" s="195"/>
      <c r="Y8" s="195"/>
      <c r="Z8" s="195"/>
      <c r="AA8" s="195"/>
      <c r="AB8" s="196"/>
      <c r="AC8" s="1"/>
    </row>
    <row r="9" spans="1:29">
      <c r="A9" s="197"/>
      <c r="B9" s="195"/>
      <c r="C9" s="195"/>
      <c r="D9" s="195"/>
      <c r="E9" s="195"/>
      <c r="F9" s="195"/>
      <c r="G9" s="195"/>
      <c r="H9" s="195"/>
      <c r="I9" s="195"/>
      <c r="J9" s="195"/>
      <c r="K9" s="195"/>
      <c r="L9" s="195"/>
      <c r="M9" s="195"/>
      <c r="N9" s="196"/>
      <c r="O9" s="197"/>
      <c r="P9" s="195"/>
      <c r="Q9" s="195"/>
      <c r="R9" s="195"/>
      <c r="S9" s="195"/>
      <c r="T9" s="195"/>
      <c r="U9" s="195"/>
      <c r="V9" s="195"/>
      <c r="W9" s="195"/>
      <c r="X9" s="195"/>
      <c r="Y9" s="195"/>
      <c r="Z9" s="195"/>
      <c r="AA9" s="195"/>
      <c r="AB9" s="196"/>
      <c r="AC9" s="1"/>
    </row>
    <row r="10" spans="1:29">
      <c r="A10" s="197"/>
      <c r="B10" s="195"/>
      <c r="C10" s="195"/>
      <c r="D10" s="195"/>
      <c r="E10" s="195"/>
      <c r="F10" s="195"/>
      <c r="G10" s="195"/>
      <c r="H10" s="195"/>
      <c r="I10" s="195"/>
      <c r="J10" s="195"/>
      <c r="K10" s="195"/>
      <c r="L10" s="195"/>
      <c r="M10" s="195"/>
      <c r="N10" s="196"/>
      <c r="O10" s="197"/>
      <c r="P10" s="195"/>
      <c r="Q10" s="195"/>
      <c r="R10" s="195"/>
      <c r="S10" s="195"/>
      <c r="T10" s="195"/>
      <c r="U10" s="195"/>
      <c r="V10" s="195"/>
      <c r="W10" s="195"/>
      <c r="X10" s="195"/>
      <c r="Y10" s="195"/>
      <c r="Z10" s="195"/>
      <c r="AA10" s="195"/>
      <c r="AB10" s="196"/>
      <c r="AC10" s="1"/>
    </row>
    <row r="11" spans="1:29">
      <c r="A11" s="197"/>
      <c r="B11" s="195"/>
      <c r="C11" s="195"/>
      <c r="D11" s="195"/>
      <c r="E11" s="195"/>
      <c r="F11" s="195"/>
      <c r="G11" s="195"/>
      <c r="H11" s="195"/>
      <c r="I11" s="195"/>
      <c r="J11" s="195"/>
      <c r="K11" s="195"/>
      <c r="L11" s="195"/>
      <c r="M11" s="195"/>
      <c r="N11" s="196"/>
      <c r="O11" s="197"/>
      <c r="P11" s="195"/>
      <c r="Q11" s="195"/>
      <c r="R11" s="195"/>
      <c r="S11" s="195"/>
      <c r="T11" s="195"/>
      <c r="U11" s="195"/>
      <c r="V11" s="195"/>
      <c r="W11" s="195"/>
      <c r="X11" s="195"/>
      <c r="Y11" s="195"/>
      <c r="Z11" s="195"/>
      <c r="AA11" s="195"/>
      <c r="AB11" s="196"/>
      <c r="AC11" s="1"/>
    </row>
    <row r="12" spans="1:29">
      <c r="A12" s="197"/>
      <c r="B12" s="195"/>
      <c r="C12" s="195"/>
      <c r="D12" s="195"/>
      <c r="E12" s="195"/>
      <c r="F12" s="195"/>
      <c r="G12" s="195"/>
      <c r="H12" s="195"/>
      <c r="I12" s="195"/>
      <c r="J12" s="195"/>
      <c r="K12" s="195"/>
      <c r="L12" s="195"/>
      <c r="M12" s="195"/>
      <c r="N12" s="196"/>
      <c r="O12" s="197"/>
      <c r="P12" s="195"/>
      <c r="Q12" s="195"/>
      <c r="R12" s="195"/>
      <c r="S12" s="195"/>
      <c r="T12" s="195"/>
      <c r="U12" s="195"/>
      <c r="V12" s="195"/>
      <c r="W12" s="195"/>
      <c r="X12" s="195"/>
      <c r="Y12" s="195"/>
      <c r="Z12" s="195"/>
      <c r="AA12" s="195"/>
      <c r="AB12" s="196"/>
      <c r="AC12" s="1"/>
    </row>
    <row r="13" spans="1:29" ht="30" customHeight="1">
      <c r="A13" s="197"/>
      <c r="B13" s="195"/>
      <c r="C13" s="195"/>
      <c r="D13" s="195"/>
      <c r="E13" s="195"/>
      <c r="F13" s="195"/>
      <c r="G13" s="195"/>
      <c r="H13" s="195"/>
      <c r="I13" s="195"/>
      <c r="J13" s="195"/>
      <c r="K13" s="195"/>
      <c r="L13" s="195"/>
      <c r="M13" s="195"/>
      <c r="N13" s="196"/>
      <c r="O13" s="197"/>
      <c r="P13" s="195"/>
      <c r="Q13" s="195"/>
      <c r="R13" s="195"/>
      <c r="S13" s="195"/>
      <c r="T13" s="195"/>
      <c r="U13" s="195"/>
      <c r="V13" s="195"/>
      <c r="W13" s="195"/>
      <c r="X13" s="195"/>
      <c r="Y13" s="195"/>
      <c r="Z13" s="195"/>
      <c r="AA13" s="195"/>
      <c r="AB13" s="196"/>
      <c r="AC13" s="1"/>
    </row>
    <row r="14" spans="1:29">
      <c r="A14" s="197"/>
      <c r="B14" s="195"/>
      <c r="C14" s="195"/>
      <c r="D14" s="195"/>
      <c r="E14" s="195"/>
      <c r="F14" s="195"/>
      <c r="G14" s="195"/>
      <c r="H14" s="195"/>
      <c r="I14" s="195"/>
      <c r="J14" s="195"/>
      <c r="K14" s="195"/>
      <c r="L14" s="195"/>
      <c r="M14" s="195"/>
      <c r="N14" s="196"/>
      <c r="O14" s="197"/>
      <c r="P14" s="195"/>
      <c r="Q14" s="195"/>
      <c r="R14" s="195"/>
      <c r="S14" s="195"/>
      <c r="T14" s="195"/>
      <c r="U14" s="195"/>
      <c r="V14" s="195"/>
      <c r="W14" s="195"/>
      <c r="X14" s="195"/>
      <c r="Y14" s="195"/>
      <c r="Z14" s="195"/>
      <c r="AA14" s="195"/>
      <c r="AB14" s="196"/>
      <c r="AC14" s="1"/>
    </row>
    <row r="15" spans="1:29">
      <c r="A15" s="197"/>
      <c r="B15" s="195"/>
      <c r="C15" s="195"/>
      <c r="D15" s="195"/>
      <c r="E15" s="195"/>
      <c r="F15" s="195"/>
      <c r="G15" s="195"/>
      <c r="H15" s="195"/>
      <c r="I15" s="195"/>
      <c r="J15" s="195"/>
      <c r="K15" s="195"/>
      <c r="L15" s="195"/>
      <c r="M15" s="195"/>
      <c r="N15" s="196"/>
      <c r="O15" s="197"/>
      <c r="P15" s="195"/>
      <c r="Q15" s="195"/>
      <c r="R15" s="195"/>
      <c r="S15" s="195"/>
      <c r="T15" s="195"/>
      <c r="U15" s="195"/>
      <c r="V15" s="195"/>
      <c r="W15" s="195"/>
      <c r="X15" s="195"/>
      <c r="Y15" s="195"/>
      <c r="Z15" s="195"/>
      <c r="AA15" s="195"/>
      <c r="AB15" s="196"/>
      <c r="AC15" s="1"/>
    </row>
    <row r="16" spans="1:29" ht="19.95" customHeight="1">
      <c r="A16" s="197"/>
      <c r="B16" s="195"/>
      <c r="C16" s="195"/>
      <c r="D16" s="195"/>
      <c r="E16" s="195"/>
      <c r="F16" s="195"/>
      <c r="G16" s="195"/>
      <c r="H16" s="195"/>
      <c r="I16" s="195"/>
      <c r="J16" s="195"/>
      <c r="K16" s="195"/>
      <c r="L16" s="195"/>
      <c r="M16" s="195"/>
      <c r="N16" s="196"/>
      <c r="O16" s="197"/>
      <c r="P16" s="195"/>
      <c r="Q16" s="195"/>
      <c r="R16" s="195"/>
      <c r="S16" s="195"/>
      <c r="T16" s="195"/>
      <c r="U16" s="195"/>
      <c r="V16" s="195"/>
      <c r="W16" s="195"/>
      <c r="X16" s="195"/>
      <c r="Y16" s="195"/>
      <c r="Z16" s="195"/>
      <c r="AA16" s="195"/>
      <c r="AB16" s="196"/>
      <c r="AC16" s="1"/>
    </row>
    <row r="17" spans="1:29" ht="19.95" customHeight="1">
      <c r="A17" s="197"/>
      <c r="B17" s="195"/>
      <c r="C17" s="195"/>
      <c r="D17" s="195"/>
      <c r="E17" s="195"/>
      <c r="F17" s="195"/>
      <c r="G17" s="195"/>
      <c r="H17" s="195"/>
      <c r="I17" s="195"/>
      <c r="J17" s="195"/>
      <c r="K17" s="195"/>
      <c r="L17" s="195"/>
      <c r="M17" s="195"/>
      <c r="N17" s="196"/>
      <c r="O17" s="197"/>
      <c r="P17" s="195"/>
      <c r="Q17" s="195"/>
      <c r="R17" s="195"/>
      <c r="S17" s="195"/>
      <c r="T17" s="195"/>
      <c r="U17" s="195"/>
      <c r="V17" s="195"/>
      <c r="W17" s="195"/>
      <c r="X17" s="195"/>
      <c r="Y17" s="195"/>
      <c r="Z17" s="195"/>
      <c r="AA17" s="195"/>
      <c r="AB17" s="196"/>
      <c r="AC17" s="1"/>
    </row>
    <row r="18" spans="1:29" ht="19.95" customHeight="1">
      <c r="A18" s="197"/>
      <c r="B18" s="195"/>
      <c r="C18" s="195"/>
      <c r="D18" s="195"/>
      <c r="E18" s="195"/>
      <c r="F18" s="195"/>
      <c r="G18" s="195"/>
      <c r="H18" s="195"/>
      <c r="I18" s="195"/>
      <c r="J18" s="195"/>
      <c r="K18" s="195"/>
      <c r="L18" s="195"/>
      <c r="M18" s="195"/>
      <c r="N18" s="196"/>
      <c r="O18" s="197"/>
      <c r="P18" s="195"/>
      <c r="Q18" s="195"/>
      <c r="R18" s="195"/>
      <c r="S18" s="195"/>
      <c r="T18" s="195"/>
      <c r="U18" s="195"/>
      <c r="V18" s="195"/>
      <c r="W18" s="195"/>
      <c r="X18" s="195"/>
      <c r="Y18" s="195"/>
      <c r="Z18" s="195"/>
      <c r="AA18" s="195"/>
      <c r="AB18" s="196"/>
      <c r="AC18" s="1"/>
    </row>
    <row r="19" spans="1:29" ht="19.95" customHeight="1">
      <c r="A19" s="197"/>
      <c r="B19" s="195"/>
      <c r="C19" s="195"/>
      <c r="D19" s="195"/>
      <c r="E19" s="195"/>
      <c r="F19" s="195"/>
      <c r="G19" s="195"/>
      <c r="H19" s="195"/>
      <c r="I19" s="195"/>
      <c r="J19" s="195"/>
      <c r="K19" s="195"/>
      <c r="L19" s="195"/>
      <c r="M19" s="195"/>
      <c r="N19" s="196"/>
      <c r="O19" s="197"/>
      <c r="P19" s="195"/>
      <c r="Q19" s="195"/>
      <c r="R19" s="195"/>
      <c r="S19" s="195"/>
      <c r="T19" s="195"/>
      <c r="U19" s="195"/>
      <c r="V19" s="195"/>
      <c r="W19" s="195"/>
      <c r="X19" s="195"/>
      <c r="Y19" s="195"/>
      <c r="Z19" s="195"/>
      <c r="AA19" s="195"/>
      <c r="AB19" s="196"/>
      <c r="AC19" s="1"/>
    </row>
    <row r="20" spans="1:29" ht="19.95" customHeight="1">
      <c r="A20" s="197"/>
      <c r="B20" s="195"/>
      <c r="C20" s="195"/>
      <c r="D20" s="195"/>
      <c r="E20" s="195"/>
      <c r="F20" s="195"/>
      <c r="G20" s="195"/>
      <c r="H20" s="195"/>
      <c r="I20" s="195"/>
      <c r="J20" s="195"/>
      <c r="K20" s="195"/>
      <c r="L20" s="195"/>
      <c r="M20" s="195"/>
      <c r="N20" s="196"/>
      <c r="O20" s="197"/>
      <c r="P20" s="195"/>
      <c r="Q20" s="195"/>
      <c r="R20" s="195"/>
      <c r="S20" s="195"/>
      <c r="T20" s="195"/>
      <c r="U20" s="195"/>
      <c r="V20" s="195"/>
      <c r="W20" s="195"/>
      <c r="X20" s="195"/>
      <c r="Y20" s="195"/>
      <c r="Z20" s="195"/>
      <c r="AA20" s="195"/>
      <c r="AB20" s="196"/>
      <c r="AC20" s="1"/>
    </row>
    <row r="21" spans="1:29" ht="19.95" customHeight="1">
      <c r="A21" s="197"/>
      <c r="B21" s="195"/>
      <c r="C21" s="195"/>
      <c r="D21" s="195"/>
      <c r="E21" s="195"/>
      <c r="F21" s="195"/>
      <c r="G21" s="195"/>
      <c r="H21" s="195"/>
      <c r="I21" s="195"/>
      <c r="J21" s="195"/>
      <c r="K21" s="195"/>
      <c r="L21" s="195"/>
      <c r="M21" s="195"/>
      <c r="N21" s="196"/>
      <c r="O21" s="197"/>
      <c r="P21" s="195"/>
      <c r="Q21" s="195"/>
      <c r="R21" s="195"/>
      <c r="S21" s="195"/>
      <c r="T21" s="195"/>
      <c r="U21" s="195"/>
      <c r="V21" s="195"/>
      <c r="W21" s="195"/>
      <c r="X21" s="195"/>
      <c r="Y21" s="195"/>
      <c r="Z21" s="195"/>
      <c r="AA21" s="195"/>
      <c r="AB21" s="196"/>
      <c r="AC21" s="1"/>
    </row>
    <row r="22" spans="1:29" ht="19.95" customHeight="1">
      <c r="A22" s="197"/>
      <c r="B22" s="195"/>
      <c r="C22" s="195"/>
      <c r="D22" s="195"/>
      <c r="E22" s="195"/>
      <c r="F22" s="195"/>
      <c r="G22" s="195"/>
      <c r="H22" s="195"/>
      <c r="I22" s="195"/>
      <c r="J22" s="195"/>
      <c r="K22" s="195"/>
      <c r="L22" s="195"/>
      <c r="M22" s="195"/>
      <c r="N22" s="196"/>
      <c r="O22" s="197"/>
      <c r="P22" s="195"/>
      <c r="Q22" s="195"/>
      <c r="R22" s="195"/>
      <c r="S22" s="195"/>
      <c r="T22" s="195"/>
      <c r="U22" s="195"/>
      <c r="V22" s="195"/>
      <c r="W22" s="195"/>
      <c r="X22" s="195"/>
      <c r="Y22" s="195"/>
      <c r="Z22" s="195"/>
      <c r="AA22" s="195"/>
      <c r="AB22" s="196"/>
      <c r="AC22" s="1"/>
    </row>
    <row r="23" spans="1:29" ht="19.95" customHeight="1">
      <c r="A23" s="197"/>
      <c r="B23" s="195"/>
      <c r="C23" s="195"/>
      <c r="D23" s="195"/>
      <c r="E23" s="195"/>
      <c r="F23" s="195"/>
      <c r="G23" s="195"/>
      <c r="H23" s="195"/>
      <c r="I23" s="195"/>
      <c r="J23" s="195"/>
      <c r="K23" s="195"/>
      <c r="L23" s="195"/>
      <c r="M23" s="195"/>
      <c r="N23" s="196"/>
      <c r="O23" s="197"/>
      <c r="P23" s="195"/>
      <c r="Q23" s="195"/>
      <c r="R23" s="195"/>
      <c r="S23" s="195"/>
      <c r="T23" s="195"/>
      <c r="U23" s="195"/>
      <c r="V23" s="195"/>
      <c r="W23" s="195"/>
      <c r="X23" s="195"/>
      <c r="Y23" s="195"/>
      <c r="Z23" s="195"/>
      <c r="AA23" s="195"/>
      <c r="AB23" s="196"/>
      <c r="AC23" s="1"/>
    </row>
    <row r="24" spans="1:29" ht="19.95" customHeight="1">
      <c r="A24" s="197"/>
      <c r="B24" s="195"/>
      <c r="C24" s="195"/>
      <c r="D24" s="195"/>
      <c r="E24" s="195"/>
      <c r="F24" s="195"/>
      <c r="G24" s="195"/>
      <c r="H24" s="195"/>
      <c r="I24" s="195"/>
      <c r="J24" s="195"/>
      <c r="K24" s="195"/>
      <c r="L24" s="195"/>
      <c r="M24" s="195"/>
      <c r="N24" s="196"/>
      <c r="O24" s="197"/>
      <c r="P24" s="195"/>
      <c r="Q24" s="195"/>
      <c r="R24" s="195"/>
      <c r="S24" s="195"/>
      <c r="T24" s="195"/>
      <c r="U24" s="195"/>
      <c r="V24" s="195"/>
      <c r="W24" s="195"/>
      <c r="X24" s="195"/>
      <c r="Y24" s="195"/>
      <c r="Z24" s="195"/>
      <c r="AA24" s="195"/>
      <c r="AB24" s="196"/>
      <c r="AC24" s="1"/>
    </row>
    <row r="25" spans="1:29" ht="19.95" customHeight="1">
      <c r="A25" s="197"/>
      <c r="B25" s="195"/>
      <c r="C25" s="195"/>
      <c r="D25" s="195"/>
      <c r="E25" s="195"/>
      <c r="F25" s="195"/>
      <c r="G25" s="195"/>
      <c r="H25" s="195"/>
      <c r="I25" s="195"/>
      <c r="J25" s="195"/>
      <c r="K25" s="195"/>
      <c r="L25" s="195"/>
      <c r="M25" s="195"/>
      <c r="N25" s="196"/>
      <c r="O25" s="197"/>
      <c r="P25" s="195"/>
      <c r="Q25" s="195"/>
      <c r="R25" s="195"/>
      <c r="S25" s="195"/>
      <c r="T25" s="195"/>
      <c r="U25" s="195"/>
      <c r="V25" s="195"/>
      <c r="W25" s="195"/>
      <c r="X25" s="195"/>
      <c r="Y25" s="195"/>
      <c r="Z25" s="195"/>
      <c r="AA25" s="195"/>
      <c r="AB25" s="196"/>
      <c r="AC25" s="1"/>
    </row>
    <row r="26" spans="1:29" ht="19.95" customHeight="1">
      <c r="A26" s="197"/>
      <c r="B26" s="195"/>
      <c r="C26" s="195"/>
      <c r="D26" s="195"/>
      <c r="E26" s="195"/>
      <c r="F26" s="195"/>
      <c r="G26" s="195"/>
      <c r="H26" s="195"/>
      <c r="I26" s="195"/>
      <c r="J26" s="195"/>
      <c r="K26" s="195"/>
      <c r="L26" s="195"/>
      <c r="M26" s="195"/>
      <c r="N26" s="196"/>
      <c r="O26" s="197"/>
      <c r="P26" s="195"/>
      <c r="Q26" s="195"/>
      <c r="R26" s="195"/>
      <c r="S26" s="195"/>
      <c r="T26" s="195"/>
      <c r="U26" s="195"/>
      <c r="V26" s="195"/>
      <c r="W26" s="195"/>
      <c r="X26" s="195"/>
      <c r="Y26" s="195"/>
      <c r="Z26" s="195"/>
      <c r="AA26" s="195"/>
      <c r="AB26" s="196"/>
      <c r="AC26" s="1"/>
    </row>
    <row r="27" spans="1:29" ht="19.95" customHeight="1">
      <c r="A27" s="197"/>
      <c r="B27" s="195"/>
      <c r="C27" s="195"/>
      <c r="D27" s="195"/>
      <c r="E27" s="195"/>
      <c r="F27" s="195"/>
      <c r="G27" s="195"/>
      <c r="H27" s="195"/>
      <c r="I27" s="195"/>
      <c r="J27" s="195"/>
      <c r="K27" s="195"/>
      <c r="L27" s="195"/>
      <c r="M27" s="195"/>
      <c r="N27" s="196"/>
      <c r="O27" s="197"/>
      <c r="P27" s="195"/>
      <c r="Q27" s="195"/>
      <c r="R27" s="195"/>
      <c r="S27" s="195"/>
      <c r="T27" s="195"/>
      <c r="U27" s="195"/>
      <c r="V27" s="195"/>
      <c r="W27" s="195"/>
      <c r="X27" s="195"/>
      <c r="Y27" s="195"/>
      <c r="Z27" s="195"/>
      <c r="AA27" s="195"/>
      <c r="AB27" s="196"/>
      <c r="AC27" s="1"/>
    </row>
    <row r="28" spans="1:29" ht="19.95" customHeight="1">
      <c r="A28" s="197"/>
      <c r="B28" s="195"/>
      <c r="C28" s="195"/>
      <c r="D28" s="195"/>
      <c r="E28" s="195"/>
      <c r="F28" s="195"/>
      <c r="G28" s="195"/>
      <c r="H28" s="195"/>
      <c r="I28" s="195"/>
      <c r="J28" s="195"/>
      <c r="K28" s="195"/>
      <c r="L28" s="195"/>
      <c r="M28" s="195"/>
      <c r="N28" s="196"/>
      <c r="O28" s="197"/>
      <c r="P28" s="195"/>
      <c r="Q28" s="195"/>
      <c r="R28" s="195"/>
      <c r="S28" s="195"/>
      <c r="T28" s="195"/>
      <c r="U28" s="195"/>
      <c r="V28" s="195"/>
      <c r="W28" s="195"/>
      <c r="X28" s="195"/>
      <c r="Y28" s="195"/>
      <c r="Z28" s="195"/>
      <c r="AA28" s="195"/>
      <c r="AB28" s="196"/>
      <c r="AC28" s="1"/>
    </row>
    <row r="29" spans="1:29" ht="19.95" customHeight="1">
      <c r="A29" s="197"/>
      <c r="B29" s="195"/>
      <c r="C29" s="195"/>
      <c r="D29" s="195"/>
      <c r="E29" s="195"/>
      <c r="F29" s="195"/>
      <c r="G29" s="195"/>
      <c r="H29" s="195"/>
      <c r="I29" s="195"/>
      <c r="J29" s="195"/>
      <c r="K29" s="195"/>
      <c r="L29" s="195"/>
      <c r="M29" s="195"/>
      <c r="N29" s="196"/>
      <c r="O29" s="197"/>
      <c r="P29" s="195"/>
      <c r="Q29" s="195"/>
      <c r="R29" s="195"/>
      <c r="S29" s="195"/>
      <c r="T29" s="195"/>
      <c r="U29" s="195"/>
      <c r="V29" s="195"/>
      <c r="W29" s="195"/>
      <c r="X29" s="195"/>
      <c r="Y29" s="195"/>
      <c r="Z29" s="195"/>
      <c r="AA29" s="195"/>
      <c r="AB29" s="196"/>
      <c r="AC29" s="1"/>
    </row>
    <row r="30" spans="1:29" ht="19.95" customHeight="1">
      <c r="A30" s="197"/>
      <c r="B30" s="195"/>
      <c r="C30" s="195"/>
      <c r="D30" s="195"/>
      <c r="E30" s="195"/>
      <c r="F30" s="195"/>
      <c r="G30" s="195"/>
      <c r="H30" s="195"/>
      <c r="I30" s="195"/>
      <c r="J30" s="195"/>
      <c r="K30" s="195"/>
      <c r="L30" s="195"/>
      <c r="M30" s="195"/>
      <c r="N30" s="196"/>
      <c r="O30" s="197"/>
      <c r="P30" s="195"/>
      <c r="Q30" s="195"/>
      <c r="R30" s="195"/>
      <c r="S30" s="195"/>
      <c r="T30" s="195"/>
      <c r="U30" s="195"/>
      <c r="V30" s="195"/>
      <c r="W30" s="195"/>
      <c r="X30" s="195"/>
      <c r="Y30" s="195"/>
      <c r="Z30" s="195"/>
      <c r="AA30" s="195"/>
      <c r="AB30" s="196"/>
      <c r="AC30" s="1"/>
    </row>
    <row r="31" spans="1:29" ht="19.95" customHeight="1">
      <c r="A31" s="197"/>
      <c r="B31" s="195"/>
      <c r="C31" s="195"/>
      <c r="D31" s="195"/>
      <c r="E31" s="195"/>
      <c r="F31" s="195"/>
      <c r="G31" s="195"/>
      <c r="H31" s="195"/>
      <c r="I31" s="195"/>
      <c r="J31" s="195"/>
      <c r="K31" s="195"/>
      <c r="L31" s="195"/>
      <c r="M31" s="195"/>
      <c r="N31" s="196"/>
      <c r="O31" s="197"/>
      <c r="P31" s="195"/>
      <c r="Q31" s="195"/>
      <c r="R31" s="195"/>
      <c r="S31" s="195"/>
      <c r="T31" s="195"/>
      <c r="U31" s="195"/>
      <c r="V31" s="195"/>
      <c r="W31" s="195"/>
      <c r="X31" s="195"/>
      <c r="Y31" s="195"/>
      <c r="Z31" s="195"/>
      <c r="AA31" s="195"/>
      <c r="AB31" s="196"/>
      <c r="AC31" s="1"/>
    </row>
    <row r="32" spans="1:29" ht="19.95" customHeight="1">
      <c r="A32" s="197"/>
      <c r="B32" s="195"/>
      <c r="C32" s="195"/>
      <c r="D32" s="195"/>
      <c r="E32" s="195"/>
      <c r="F32" s="195"/>
      <c r="G32" s="195"/>
      <c r="H32" s="195"/>
      <c r="I32" s="195"/>
      <c r="J32" s="195"/>
      <c r="K32" s="195"/>
      <c r="L32" s="195"/>
      <c r="M32" s="195"/>
      <c r="N32" s="196"/>
      <c r="O32" s="197"/>
      <c r="P32" s="195"/>
      <c r="Q32" s="195"/>
      <c r="R32" s="195"/>
      <c r="S32" s="195"/>
      <c r="T32" s="195"/>
      <c r="U32" s="195"/>
      <c r="V32" s="195"/>
      <c r="W32" s="195"/>
      <c r="X32" s="195"/>
      <c r="Y32" s="195"/>
      <c r="Z32" s="195"/>
      <c r="AA32" s="195"/>
      <c r="AB32" s="196"/>
      <c r="AC32" s="1"/>
    </row>
    <row r="33" spans="1:29" ht="19.95" customHeight="1">
      <c r="A33" s="197"/>
      <c r="B33" s="195"/>
      <c r="C33" s="195"/>
      <c r="D33" s="195"/>
      <c r="E33" s="195"/>
      <c r="F33" s="195"/>
      <c r="G33" s="195"/>
      <c r="H33" s="195"/>
      <c r="I33" s="195"/>
      <c r="J33" s="195"/>
      <c r="K33" s="195"/>
      <c r="L33" s="195"/>
      <c r="M33" s="195"/>
      <c r="N33" s="196"/>
      <c r="O33" s="197"/>
      <c r="P33" s="195"/>
      <c r="Q33" s="195"/>
      <c r="R33" s="195"/>
      <c r="S33" s="195"/>
      <c r="T33" s="195"/>
      <c r="U33" s="195"/>
      <c r="V33" s="195"/>
      <c r="W33" s="195"/>
      <c r="X33" s="195"/>
      <c r="Y33" s="195"/>
      <c r="Z33" s="195"/>
      <c r="AA33" s="195"/>
      <c r="AB33" s="196"/>
      <c r="AC33" s="1"/>
    </row>
    <row r="34" spans="1:29" ht="19.95" customHeight="1">
      <c r="A34" s="197"/>
      <c r="B34" s="195"/>
      <c r="C34" s="195"/>
      <c r="D34" s="195"/>
      <c r="E34" s="195"/>
      <c r="F34" s="195"/>
      <c r="G34" s="195"/>
      <c r="H34" s="195"/>
      <c r="I34" s="195"/>
      <c r="J34" s="195"/>
      <c r="K34" s="195"/>
      <c r="L34" s="195"/>
      <c r="M34" s="195"/>
      <c r="N34" s="196"/>
      <c r="O34" s="197"/>
      <c r="P34" s="195"/>
      <c r="Q34" s="195"/>
      <c r="R34" s="195"/>
      <c r="S34" s="195"/>
      <c r="T34" s="195"/>
      <c r="U34" s="195"/>
      <c r="V34" s="195"/>
      <c r="W34" s="195"/>
      <c r="X34" s="195"/>
      <c r="Y34" s="195"/>
      <c r="Z34" s="195"/>
      <c r="AA34" s="195"/>
      <c r="AB34" s="196"/>
      <c r="AC34" s="1"/>
    </row>
    <row r="35" spans="1:29">
      <c r="A35" s="208"/>
      <c r="B35" s="209"/>
      <c r="C35" s="209"/>
      <c r="D35" s="209"/>
      <c r="E35" s="209"/>
      <c r="F35" s="209"/>
      <c r="G35" s="209"/>
      <c r="H35" s="209"/>
      <c r="I35" s="209"/>
      <c r="J35" s="209"/>
      <c r="K35" s="209"/>
      <c r="L35" s="209"/>
      <c r="M35" s="209"/>
      <c r="N35" s="210"/>
      <c r="O35" s="208"/>
      <c r="P35" s="209"/>
      <c r="Q35" s="209"/>
      <c r="R35" s="209"/>
      <c r="S35" s="209"/>
      <c r="T35" s="209"/>
      <c r="U35" s="209"/>
      <c r="V35" s="209"/>
      <c r="W35" s="209"/>
      <c r="X35" s="209"/>
      <c r="Y35" s="209"/>
      <c r="Z35" s="209"/>
      <c r="AA35" s="209"/>
      <c r="AB35" s="210"/>
      <c r="AC35" s="1"/>
    </row>
    <row r="36" spans="1:29" ht="30" customHeight="1">
      <c r="A36" s="211" t="s">
        <v>1148</v>
      </c>
      <c r="B36" s="371" t="s">
        <v>1249</v>
      </c>
      <c r="C36" s="371"/>
      <c r="D36" s="371"/>
      <c r="E36" s="371"/>
      <c r="F36" s="371"/>
      <c r="G36" s="371"/>
      <c r="H36" s="371"/>
      <c r="I36" s="371"/>
      <c r="J36" s="371"/>
      <c r="K36" s="204"/>
      <c r="L36" s="204"/>
      <c r="M36" s="371"/>
      <c r="N36" s="212"/>
      <c r="O36" s="211"/>
      <c r="P36" s="198" t="s">
        <v>1254</v>
      </c>
      <c r="Q36" s="204"/>
      <c r="R36" s="204"/>
      <c r="S36" s="204"/>
      <c r="T36" s="204"/>
      <c r="U36" s="204"/>
      <c r="V36" s="204"/>
      <c r="W36" s="204"/>
      <c r="X36" s="204"/>
      <c r="Y36" s="204"/>
      <c r="Z36" s="204"/>
      <c r="AA36" s="204"/>
      <c r="AB36" s="212" t="s">
        <v>1149</v>
      </c>
      <c r="AC36" s="1"/>
    </row>
    <row r="37" spans="1:29">
      <c r="A37" s="199"/>
      <c r="B37" s="24"/>
      <c r="C37" s="24"/>
      <c r="D37" s="24"/>
      <c r="E37" s="24"/>
      <c r="F37" s="24"/>
      <c r="G37" s="24"/>
      <c r="H37" s="24"/>
      <c r="I37" s="24"/>
      <c r="J37" s="24"/>
      <c r="K37" s="24"/>
      <c r="L37" s="24"/>
      <c r="M37" s="24"/>
      <c r="N37" s="200"/>
      <c r="O37" s="199"/>
      <c r="P37" s="24"/>
      <c r="Q37" s="24"/>
      <c r="R37" s="24"/>
      <c r="S37" s="24"/>
      <c r="T37" s="24"/>
      <c r="U37" s="24"/>
      <c r="V37" s="24"/>
      <c r="W37" s="24"/>
      <c r="X37" s="24"/>
      <c r="Y37" s="24"/>
      <c r="Z37" s="24"/>
      <c r="AA37" s="24"/>
      <c r="AB37" s="200"/>
      <c r="AC37" s="1"/>
    </row>
    <row r="38" spans="1:29">
      <c r="A38" s="199"/>
      <c r="B38" s="24"/>
      <c r="C38" s="24"/>
      <c r="D38" s="24"/>
      <c r="E38" s="24"/>
      <c r="F38" s="24"/>
      <c r="G38" s="24"/>
      <c r="H38" s="24"/>
      <c r="I38" s="24"/>
      <c r="J38" s="24"/>
      <c r="K38" s="24"/>
      <c r="L38" s="24"/>
      <c r="M38" s="24"/>
      <c r="N38" s="200"/>
      <c r="O38" s="199"/>
      <c r="P38" s="24"/>
      <c r="Q38" s="24"/>
      <c r="R38" s="24"/>
      <c r="S38" s="24"/>
      <c r="T38" s="24"/>
      <c r="U38" s="24"/>
      <c r="V38" s="24"/>
      <c r="W38" s="24"/>
      <c r="X38" s="24"/>
      <c r="Y38" s="24"/>
      <c r="Z38" s="24"/>
      <c r="AA38" s="24"/>
      <c r="AB38" s="200"/>
      <c r="AC38" s="1"/>
    </row>
    <row r="39" spans="1:29" ht="19.95" customHeight="1">
      <c r="A39" s="199"/>
      <c r="B39" s="24"/>
      <c r="C39" s="24"/>
      <c r="D39" s="24"/>
      <c r="E39" s="24"/>
      <c r="F39" s="24"/>
      <c r="G39" s="24"/>
      <c r="H39" s="24"/>
      <c r="I39" s="24"/>
      <c r="J39" s="24"/>
      <c r="K39" s="24"/>
      <c r="L39" s="24"/>
      <c r="M39" s="24"/>
      <c r="N39" s="200"/>
      <c r="O39" s="199"/>
      <c r="P39" s="24"/>
      <c r="Q39" s="24"/>
      <c r="R39" s="24"/>
      <c r="S39" s="24"/>
      <c r="T39" s="24"/>
      <c r="U39" s="24"/>
      <c r="V39" s="24"/>
      <c r="W39" s="24"/>
      <c r="X39" s="24"/>
      <c r="Y39" s="24"/>
      <c r="Z39" s="24"/>
      <c r="AA39" s="24"/>
      <c r="AB39" s="200"/>
      <c r="AC39" s="1"/>
    </row>
    <row r="40" spans="1:29" ht="19.95" customHeight="1">
      <c r="A40" s="199"/>
      <c r="B40" s="24"/>
      <c r="C40" s="24"/>
      <c r="D40" s="24"/>
      <c r="E40" s="24"/>
      <c r="F40" s="24"/>
      <c r="G40" s="24"/>
      <c r="H40" s="24"/>
      <c r="I40" s="24"/>
      <c r="J40" s="24"/>
      <c r="K40" s="24"/>
      <c r="L40" s="24"/>
      <c r="M40" s="24"/>
      <c r="N40" s="200"/>
      <c r="O40" s="199"/>
      <c r="P40" s="24"/>
      <c r="Q40" s="24"/>
      <c r="R40" s="24"/>
      <c r="S40" s="24"/>
      <c r="T40" s="24"/>
      <c r="U40" s="24"/>
      <c r="V40" s="24"/>
      <c r="W40" s="24"/>
      <c r="X40" s="24"/>
      <c r="Y40" s="24"/>
      <c r="Z40" s="24"/>
      <c r="AA40" s="24"/>
      <c r="AB40" s="200"/>
      <c r="AC40" s="1"/>
    </row>
    <row r="41" spans="1:29" ht="19.95" customHeight="1">
      <c r="A41" s="199"/>
      <c r="B41" s="24"/>
      <c r="C41" s="24"/>
      <c r="D41" s="24"/>
      <c r="E41" s="24"/>
      <c r="F41" s="24"/>
      <c r="G41" s="24"/>
      <c r="H41" s="24"/>
      <c r="I41" s="24"/>
      <c r="J41" s="24"/>
      <c r="K41" s="24"/>
      <c r="L41" s="24"/>
      <c r="M41" s="24"/>
      <c r="N41" s="200"/>
      <c r="O41" s="199"/>
      <c r="P41" s="24"/>
      <c r="Q41" s="24"/>
      <c r="R41" s="24"/>
      <c r="S41" s="24"/>
      <c r="T41" s="24"/>
      <c r="U41" s="24"/>
      <c r="V41" s="24"/>
      <c r="W41" s="24"/>
      <c r="X41" s="24"/>
      <c r="Y41" s="24"/>
      <c r="Z41" s="24"/>
      <c r="AA41" s="24"/>
      <c r="AB41" s="200"/>
      <c r="AC41" s="1"/>
    </row>
    <row r="42" spans="1:29" ht="19.95" customHeight="1">
      <c r="A42" s="199"/>
      <c r="B42" s="24"/>
      <c r="C42" s="24"/>
      <c r="D42" s="24"/>
      <c r="E42" s="24"/>
      <c r="F42" s="24"/>
      <c r="G42" s="24"/>
      <c r="H42" s="24"/>
      <c r="I42" s="24"/>
      <c r="J42" s="24"/>
      <c r="K42" s="24"/>
      <c r="L42" s="24"/>
      <c r="M42" s="24"/>
      <c r="N42" s="200"/>
      <c r="O42" s="199"/>
      <c r="P42" s="24"/>
      <c r="Q42" s="24"/>
      <c r="R42" s="24"/>
      <c r="S42" s="24"/>
      <c r="T42" s="24"/>
      <c r="U42" s="24"/>
      <c r="V42" s="24"/>
      <c r="W42" s="24"/>
      <c r="X42" s="24"/>
      <c r="Y42" s="24"/>
      <c r="Z42" s="24"/>
      <c r="AA42" s="24"/>
      <c r="AB42" s="200"/>
      <c r="AC42" s="1"/>
    </row>
    <row r="43" spans="1:29" ht="19.95" customHeight="1">
      <c r="A43" s="199"/>
      <c r="B43" s="24"/>
      <c r="C43" s="24"/>
      <c r="D43" s="24"/>
      <c r="E43" s="24"/>
      <c r="F43" s="24"/>
      <c r="G43" s="24"/>
      <c r="H43" s="24"/>
      <c r="I43" s="24"/>
      <c r="J43" s="24"/>
      <c r="K43" s="24"/>
      <c r="L43" s="24"/>
      <c r="M43" s="24"/>
      <c r="N43" s="200"/>
      <c r="O43" s="199"/>
      <c r="P43" s="24"/>
      <c r="Q43" s="24"/>
      <c r="R43" s="24"/>
      <c r="S43" s="24"/>
      <c r="T43" s="24"/>
      <c r="U43" s="24"/>
      <c r="V43" s="24"/>
      <c r="W43" s="24"/>
      <c r="X43" s="24"/>
      <c r="Y43" s="24"/>
      <c r="Z43" s="24"/>
      <c r="AA43" s="24"/>
      <c r="AB43" s="200"/>
      <c r="AC43" s="1"/>
    </row>
    <row r="44" spans="1:29" ht="19.95" customHeight="1">
      <c r="A44" s="199"/>
      <c r="B44" s="24"/>
      <c r="C44" s="24"/>
      <c r="D44" s="24"/>
      <c r="E44" s="24"/>
      <c r="F44" s="24"/>
      <c r="G44" s="24"/>
      <c r="H44" s="24"/>
      <c r="I44" s="24"/>
      <c r="J44" s="24"/>
      <c r="K44" s="24"/>
      <c r="L44" s="24"/>
      <c r="M44" s="24"/>
      <c r="N44" s="200"/>
      <c r="O44" s="199"/>
      <c r="P44" s="24"/>
      <c r="Q44" s="24"/>
      <c r="R44" s="24"/>
      <c r="S44" s="24"/>
      <c r="T44" s="24"/>
      <c r="U44" s="24"/>
      <c r="V44" s="24"/>
      <c r="W44" s="24"/>
      <c r="X44" s="24"/>
      <c r="Y44" s="24"/>
      <c r="Z44" s="24"/>
      <c r="AA44" s="24"/>
      <c r="AB44" s="200"/>
      <c r="AC44" s="1"/>
    </row>
    <row r="45" spans="1:29" ht="19.95" customHeight="1">
      <c r="A45" s="199"/>
      <c r="B45" s="24"/>
      <c r="C45" s="24"/>
      <c r="D45" s="24"/>
      <c r="E45" s="24"/>
      <c r="F45" s="24"/>
      <c r="G45" s="24"/>
      <c r="H45" s="24"/>
      <c r="I45" s="24"/>
      <c r="J45" s="24"/>
      <c r="K45" s="24"/>
      <c r="L45" s="24"/>
      <c r="M45" s="24"/>
      <c r="N45" s="200"/>
      <c r="O45" s="199"/>
      <c r="P45" s="24"/>
      <c r="Q45" s="24"/>
      <c r="R45" s="24"/>
      <c r="S45" s="24"/>
      <c r="T45" s="24"/>
      <c r="U45" s="24"/>
      <c r="V45" s="24"/>
      <c r="W45" s="24"/>
      <c r="X45" s="24"/>
      <c r="Y45" s="24"/>
      <c r="Z45" s="24"/>
      <c r="AA45" s="24"/>
      <c r="AB45" s="200"/>
      <c r="AC45" s="1"/>
    </row>
    <row r="46" spans="1:29" ht="19.95" customHeight="1">
      <c r="A46" s="199"/>
      <c r="B46" s="24"/>
      <c r="C46" s="24"/>
      <c r="D46" s="24"/>
      <c r="E46" s="24"/>
      <c r="F46" s="24"/>
      <c r="G46" s="24"/>
      <c r="H46" s="24"/>
      <c r="I46" s="24"/>
      <c r="J46" s="24"/>
      <c r="K46" s="24"/>
      <c r="L46" s="24"/>
      <c r="M46" s="24"/>
      <c r="N46" s="200"/>
      <c r="O46" s="199"/>
      <c r="P46" s="24"/>
      <c r="Q46" s="24"/>
      <c r="R46" s="24"/>
      <c r="S46" s="24"/>
      <c r="T46" s="24"/>
      <c r="U46" s="24"/>
      <c r="V46" s="24"/>
      <c r="W46" s="24"/>
      <c r="X46" s="24"/>
      <c r="Y46" s="24"/>
      <c r="Z46" s="24"/>
      <c r="AA46" s="24"/>
      <c r="AB46" s="200"/>
      <c r="AC46" s="1"/>
    </row>
    <row r="47" spans="1:29" ht="19.95" customHeight="1">
      <c r="A47" s="199"/>
      <c r="B47" s="24"/>
      <c r="C47" s="24"/>
      <c r="D47" s="24"/>
      <c r="E47" s="24"/>
      <c r="F47" s="24"/>
      <c r="G47" s="24"/>
      <c r="H47" s="24"/>
      <c r="I47" s="24"/>
      <c r="J47" s="24"/>
      <c r="K47" s="24"/>
      <c r="L47" s="24"/>
      <c r="M47" s="24"/>
      <c r="N47" s="200"/>
      <c r="O47" s="199"/>
      <c r="P47" s="24"/>
      <c r="Q47" s="24"/>
      <c r="R47" s="24"/>
      <c r="S47" s="24"/>
      <c r="T47" s="24"/>
      <c r="U47" s="24"/>
      <c r="V47" s="24"/>
      <c r="W47" s="24"/>
      <c r="X47" s="24"/>
      <c r="Y47" s="24"/>
      <c r="Z47" s="24"/>
      <c r="AA47" s="24"/>
      <c r="AB47" s="200"/>
      <c r="AC47" s="1"/>
    </row>
    <row r="48" spans="1:29" ht="19.95" customHeight="1">
      <c r="A48" s="199"/>
      <c r="B48" s="24"/>
      <c r="C48" s="24"/>
      <c r="D48" s="24"/>
      <c r="E48" s="24"/>
      <c r="F48" s="24"/>
      <c r="G48" s="24"/>
      <c r="H48" s="24"/>
      <c r="I48" s="24"/>
      <c r="J48" s="24"/>
      <c r="K48" s="24"/>
      <c r="L48" s="24"/>
      <c r="M48" s="24"/>
      <c r="N48" s="200"/>
      <c r="O48" s="199"/>
      <c r="P48" s="24"/>
      <c r="Q48" s="24"/>
      <c r="R48" s="24"/>
      <c r="S48" s="24"/>
      <c r="T48" s="24"/>
      <c r="U48" s="24"/>
      <c r="V48" s="24"/>
      <c r="W48" s="24"/>
      <c r="X48" s="24"/>
      <c r="Y48" s="24"/>
      <c r="Z48" s="24"/>
      <c r="AA48" s="24"/>
      <c r="AB48" s="200"/>
      <c r="AC48" s="1"/>
    </row>
    <row r="49" spans="1:29" ht="19.95" customHeight="1">
      <c r="A49" s="199"/>
      <c r="B49" s="24"/>
      <c r="C49" s="24"/>
      <c r="D49" s="24"/>
      <c r="E49" s="24"/>
      <c r="F49" s="24"/>
      <c r="G49" s="24"/>
      <c r="H49" s="24"/>
      <c r="I49" s="24"/>
      <c r="J49" s="24"/>
      <c r="K49" s="24"/>
      <c r="L49" s="24"/>
      <c r="M49" s="24"/>
      <c r="N49" s="200"/>
      <c r="O49" s="199"/>
      <c r="P49" s="24"/>
      <c r="Q49" s="24"/>
      <c r="R49" s="24"/>
      <c r="S49" s="24"/>
      <c r="T49" s="24"/>
      <c r="U49" s="24"/>
      <c r="V49" s="24"/>
      <c r="W49" s="24"/>
      <c r="X49" s="24"/>
      <c r="Y49" s="24"/>
      <c r="Z49" s="24"/>
      <c r="AA49" s="24"/>
      <c r="AB49" s="200"/>
      <c r="AC49" s="1"/>
    </row>
    <row r="50" spans="1:29" ht="19.95" customHeight="1">
      <c r="A50" s="199"/>
      <c r="B50" s="24"/>
      <c r="C50" s="24"/>
      <c r="D50" s="24"/>
      <c r="E50" s="24"/>
      <c r="F50" s="24"/>
      <c r="G50" s="24"/>
      <c r="H50" s="24"/>
      <c r="I50" s="24"/>
      <c r="J50" s="24"/>
      <c r="K50" s="24"/>
      <c r="L50" s="24"/>
      <c r="M50" s="24"/>
      <c r="N50" s="200"/>
      <c r="O50" s="199"/>
      <c r="P50" s="24"/>
      <c r="Q50" s="24"/>
      <c r="R50" s="24"/>
      <c r="S50" s="24"/>
      <c r="T50" s="24"/>
      <c r="U50" s="24"/>
      <c r="V50" s="24"/>
      <c r="W50" s="24"/>
      <c r="X50" s="24"/>
      <c r="Y50" s="24"/>
      <c r="Z50" s="24"/>
      <c r="AA50" s="24"/>
      <c r="AB50" s="200"/>
      <c r="AC50" s="1"/>
    </row>
    <row r="51" spans="1:29" ht="19.95" customHeight="1">
      <c r="A51" s="199"/>
      <c r="B51" s="24"/>
      <c r="C51" s="24"/>
      <c r="D51" s="24"/>
      <c r="E51" s="24"/>
      <c r="F51" s="24"/>
      <c r="G51" s="24"/>
      <c r="H51" s="24"/>
      <c r="I51" s="24"/>
      <c r="J51" s="24"/>
      <c r="K51" s="24"/>
      <c r="L51" s="24"/>
      <c r="M51" s="24"/>
      <c r="N51" s="200"/>
      <c r="O51" s="199"/>
      <c r="P51" s="24"/>
      <c r="Q51" s="24"/>
      <c r="R51" s="24"/>
      <c r="S51" s="24"/>
      <c r="T51" s="24"/>
      <c r="U51" s="24"/>
      <c r="V51" s="24"/>
      <c r="W51" s="24"/>
      <c r="X51" s="24"/>
      <c r="Y51" s="24"/>
      <c r="Z51" s="24"/>
      <c r="AA51" s="24"/>
      <c r="AB51" s="200"/>
      <c r="AC51" s="1"/>
    </row>
    <row r="52" spans="1:29" ht="19.95" customHeight="1">
      <c r="A52" s="199"/>
      <c r="B52" s="24"/>
      <c r="C52" s="24"/>
      <c r="D52" s="24"/>
      <c r="E52" s="24"/>
      <c r="F52" s="24"/>
      <c r="G52" s="24"/>
      <c r="H52" s="24"/>
      <c r="I52" s="24"/>
      <c r="J52" s="24"/>
      <c r="K52" s="24"/>
      <c r="L52" s="24"/>
      <c r="M52" s="24"/>
      <c r="N52" s="200"/>
      <c r="O52" s="199"/>
      <c r="P52" s="24"/>
      <c r="Q52" s="24"/>
      <c r="R52" s="24"/>
      <c r="S52" s="24"/>
      <c r="T52" s="24"/>
      <c r="U52" s="24"/>
      <c r="V52" s="24"/>
      <c r="W52" s="24"/>
      <c r="X52" s="24"/>
      <c r="Y52" s="24"/>
      <c r="Z52" s="24"/>
      <c r="AA52" s="24"/>
      <c r="AB52" s="200"/>
      <c r="AC52" s="1"/>
    </row>
    <row r="53" spans="1:29" ht="19.95" customHeight="1">
      <c r="A53" s="199"/>
      <c r="B53" s="24"/>
      <c r="C53" s="24"/>
      <c r="D53" s="24"/>
      <c r="E53" s="24"/>
      <c r="F53" s="24"/>
      <c r="G53" s="24"/>
      <c r="H53" s="24"/>
      <c r="I53" s="24"/>
      <c r="J53" s="24"/>
      <c r="K53" s="24"/>
      <c r="L53" s="24"/>
      <c r="M53" s="24"/>
      <c r="N53" s="200"/>
      <c r="O53" s="199"/>
      <c r="P53" s="24"/>
      <c r="Q53" s="24"/>
      <c r="R53" s="24"/>
      <c r="S53" s="24"/>
      <c r="T53" s="24"/>
      <c r="U53" s="24"/>
      <c r="V53" s="24"/>
      <c r="W53" s="24"/>
      <c r="X53" s="24"/>
      <c r="Y53" s="24"/>
      <c r="Z53" s="24"/>
      <c r="AA53" s="24"/>
      <c r="AB53" s="200"/>
      <c r="AC53" s="1"/>
    </row>
    <row r="54" spans="1:29" ht="19.95" customHeight="1">
      <c r="A54" s="199"/>
      <c r="B54" s="24"/>
      <c r="C54" s="24"/>
      <c r="D54" s="24"/>
      <c r="E54" s="24"/>
      <c r="F54" s="24"/>
      <c r="G54" s="24"/>
      <c r="H54" s="24"/>
      <c r="I54" s="24"/>
      <c r="J54" s="24"/>
      <c r="K54" s="24"/>
      <c r="L54" s="24"/>
      <c r="M54" s="24"/>
      <c r="N54" s="200"/>
      <c r="O54" s="199"/>
      <c r="P54" s="24"/>
      <c r="Q54" s="24"/>
      <c r="R54" s="24"/>
      <c r="S54" s="24"/>
      <c r="T54" s="24"/>
      <c r="U54" s="24"/>
      <c r="V54" s="24"/>
      <c r="W54" s="24"/>
      <c r="X54" s="24"/>
      <c r="Y54" s="24"/>
      <c r="Z54" s="24"/>
      <c r="AA54" s="24"/>
      <c r="AB54" s="200"/>
      <c r="AC54" s="1"/>
    </row>
    <row r="55" spans="1:29" ht="19.95" customHeight="1">
      <c r="A55" s="199"/>
      <c r="B55" s="24"/>
      <c r="C55" s="24"/>
      <c r="D55" s="24"/>
      <c r="E55" s="24"/>
      <c r="F55" s="24"/>
      <c r="G55" s="24"/>
      <c r="H55" s="24"/>
      <c r="I55" s="24"/>
      <c r="J55" s="24"/>
      <c r="K55" s="24"/>
      <c r="L55" s="24"/>
      <c r="M55" s="24"/>
      <c r="N55" s="200"/>
      <c r="O55" s="199"/>
      <c r="P55" s="24"/>
      <c r="Q55" s="24"/>
      <c r="R55" s="24"/>
      <c r="S55" s="24"/>
      <c r="T55" s="24"/>
      <c r="U55" s="24"/>
      <c r="V55" s="24"/>
      <c r="W55" s="24"/>
      <c r="X55" s="24"/>
      <c r="Y55" s="24"/>
      <c r="Z55" s="24"/>
      <c r="AA55" s="24"/>
      <c r="AB55" s="200"/>
      <c r="AC55" s="1"/>
    </row>
    <row r="56" spans="1:29" ht="19.95" customHeight="1">
      <c r="A56" s="199"/>
      <c r="B56" s="24"/>
      <c r="C56" s="24"/>
      <c r="D56" s="24"/>
      <c r="E56" s="24"/>
      <c r="F56" s="24"/>
      <c r="G56" s="24"/>
      <c r="H56" s="24"/>
      <c r="I56" s="24"/>
      <c r="J56" s="24"/>
      <c r="K56" s="24"/>
      <c r="L56" s="24"/>
      <c r="M56" s="24"/>
      <c r="N56" s="200"/>
      <c r="O56" s="199"/>
      <c r="P56" s="24"/>
      <c r="Q56" s="24"/>
      <c r="R56" s="24"/>
      <c r="S56" s="24"/>
      <c r="T56" s="24"/>
      <c r="U56" s="24"/>
      <c r="V56" s="24"/>
      <c r="W56" s="24"/>
      <c r="X56" s="24"/>
      <c r="Y56" s="24"/>
      <c r="Z56" s="24"/>
      <c r="AA56" s="24"/>
      <c r="AB56" s="200"/>
      <c r="AC56" s="1"/>
    </row>
    <row r="57" spans="1:29" ht="19.95" customHeight="1">
      <c r="A57" s="199"/>
      <c r="B57" s="24"/>
      <c r="C57" s="24"/>
      <c r="D57" s="24"/>
      <c r="E57" s="24"/>
      <c r="F57" s="24"/>
      <c r="G57" s="24"/>
      <c r="H57" s="24"/>
      <c r="I57" s="24"/>
      <c r="J57" s="24"/>
      <c r="K57" s="24"/>
      <c r="L57" s="24"/>
      <c r="M57" s="24"/>
      <c r="N57" s="200"/>
      <c r="O57" s="199"/>
      <c r="P57" s="24"/>
      <c r="Q57" s="24"/>
      <c r="R57" s="24"/>
      <c r="S57" s="24"/>
      <c r="T57" s="24"/>
      <c r="U57" s="24"/>
      <c r="V57" s="24"/>
      <c r="W57" s="24"/>
      <c r="X57" s="24"/>
      <c r="Y57" s="24"/>
      <c r="Z57" s="24"/>
      <c r="AA57" s="24"/>
      <c r="AB57" s="200"/>
      <c r="AC57" s="1"/>
    </row>
    <row r="58" spans="1:29" ht="19.95" customHeight="1">
      <c r="A58" s="199"/>
      <c r="B58" s="24"/>
      <c r="C58" s="24"/>
      <c r="D58" s="24"/>
      <c r="E58" s="24"/>
      <c r="F58" s="24"/>
      <c r="G58" s="24"/>
      <c r="H58" s="24"/>
      <c r="I58" s="24"/>
      <c r="J58" s="24"/>
      <c r="K58" s="24"/>
      <c r="L58" s="24"/>
      <c r="M58" s="24"/>
      <c r="N58" s="200"/>
      <c r="O58" s="199"/>
      <c r="P58" s="24"/>
      <c r="Q58" s="24"/>
      <c r="R58" s="24"/>
      <c r="S58" s="24"/>
      <c r="T58" s="24"/>
      <c r="U58" s="24"/>
      <c r="V58" s="24"/>
      <c r="W58" s="24"/>
      <c r="X58" s="24"/>
      <c r="Y58" s="24"/>
      <c r="Z58" s="24"/>
      <c r="AA58" s="24"/>
      <c r="AB58" s="200"/>
      <c r="AC58" s="1"/>
    </row>
    <row r="59" spans="1:29" ht="19.95" customHeight="1">
      <c r="A59" s="199"/>
      <c r="B59" s="24"/>
      <c r="C59" s="24"/>
      <c r="D59" s="24"/>
      <c r="E59" s="24"/>
      <c r="F59" s="24"/>
      <c r="G59" s="24"/>
      <c r="H59" s="24"/>
      <c r="I59" s="24"/>
      <c r="J59" s="24"/>
      <c r="K59" s="24"/>
      <c r="L59" s="24"/>
      <c r="M59" s="24"/>
      <c r="N59" s="200"/>
      <c r="O59" s="199"/>
      <c r="P59" s="24"/>
      <c r="Q59" s="24"/>
      <c r="R59" s="24"/>
      <c r="S59" s="24"/>
      <c r="T59" s="24"/>
      <c r="U59" s="24"/>
      <c r="V59" s="24"/>
      <c r="W59" s="24"/>
      <c r="X59" s="24"/>
      <c r="Y59" s="24"/>
      <c r="Z59" s="24"/>
      <c r="AA59" s="24"/>
      <c r="AB59" s="200"/>
      <c r="AC59" s="1"/>
    </row>
    <row r="60" spans="1:29" ht="19.95" customHeight="1">
      <c r="A60" s="199"/>
      <c r="B60" s="24"/>
      <c r="C60" s="24"/>
      <c r="D60" s="24"/>
      <c r="E60" s="24"/>
      <c r="F60" s="24"/>
      <c r="G60" s="24"/>
      <c r="H60" s="24"/>
      <c r="I60" s="24"/>
      <c r="J60" s="24"/>
      <c r="K60" s="24"/>
      <c r="L60" s="24"/>
      <c r="M60" s="24"/>
      <c r="N60" s="200"/>
      <c r="O60" s="199"/>
      <c r="P60" s="24"/>
      <c r="Q60" s="24"/>
      <c r="R60" s="24"/>
      <c r="S60" s="24"/>
      <c r="T60" s="24"/>
      <c r="U60" s="24"/>
      <c r="V60" s="24"/>
      <c r="W60" s="24"/>
      <c r="X60" s="24"/>
      <c r="Y60" s="24"/>
      <c r="Z60" s="24"/>
      <c r="AA60" s="24"/>
      <c r="AB60" s="200"/>
      <c r="AC60" s="1"/>
    </row>
    <row r="61" spans="1:29" ht="19.95" customHeight="1">
      <c r="A61" s="199"/>
      <c r="B61" s="24"/>
      <c r="C61" s="24"/>
      <c r="D61" s="24"/>
      <c r="E61" s="24"/>
      <c r="F61" s="24"/>
      <c r="G61" s="24"/>
      <c r="H61" s="24"/>
      <c r="I61" s="24"/>
      <c r="J61" s="24"/>
      <c r="K61" s="24"/>
      <c r="L61" s="24"/>
      <c r="M61" s="24"/>
      <c r="N61" s="200"/>
      <c r="O61" s="199"/>
      <c r="P61" s="24"/>
      <c r="Q61" s="24"/>
      <c r="R61" s="24"/>
      <c r="S61" s="24"/>
      <c r="T61" s="24"/>
      <c r="U61" s="24"/>
      <c r="V61" s="24"/>
      <c r="W61" s="24"/>
      <c r="X61" s="24"/>
      <c r="Y61" s="24"/>
      <c r="Z61" s="24"/>
      <c r="AA61" s="24"/>
      <c r="AB61" s="200"/>
      <c r="AC61" s="1"/>
    </row>
    <row r="62" spans="1:29">
      <c r="A62" s="199"/>
      <c r="B62" s="24"/>
      <c r="C62" s="24"/>
      <c r="D62" s="24"/>
      <c r="E62" s="24"/>
      <c r="F62" s="24"/>
      <c r="G62" s="24"/>
      <c r="H62" s="24"/>
      <c r="I62" s="24"/>
      <c r="J62" s="24"/>
      <c r="K62" s="24"/>
      <c r="L62" s="24"/>
      <c r="M62" s="24"/>
      <c r="N62" s="200"/>
      <c r="O62" s="199"/>
      <c r="P62" s="24"/>
      <c r="Q62" s="24"/>
      <c r="R62" s="24"/>
      <c r="S62" s="24"/>
      <c r="T62" s="24"/>
      <c r="U62" s="24"/>
      <c r="V62" s="24"/>
      <c r="W62" s="24"/>
      <c r="X62" s="24"/>
      <c r="Y62" s="24"/>
      <c r="Z62" s="24"/>
      <c r="AA62" s="24"/>
      <c r="AB62" s="200"/>
      <c r="AC62" s="1"/>
    </row>
    <row r="63" spans="1:29">
      <c r="A63" s="199"/>
      <c r="B63" s="24"/>
      <c r="C63" s="24"/>
      <c r="D63" s="24"/>
      <c r="E63" s="24"/>
      <c r="F63" s="24"/>
      <c r="G63" s="24"/>
      <c r="H63" s="24"/>
      <c r="I63" s="24"/>
      <c r="J63" s="24"/>
      <c r="K63" s="24"/>
      <c r="L63" s="24"/>
      <c r="M63" s="24"/>
      <c r="N63" s="200"/>
      <c r="O63" s="199"/>
      <c r="P63" s="24"/>
      <c r="Q63" s="24"/>
      <c r="R63" s="24"/>
      <c r="S63" s="24"/>
      <c r="T63" s="24"/>
      <c r="U63" s="24"/>
      <c r="V63" s="24"/>
      <c r="W63" s="24"/>
      <c r="X63" s="24"/>
      <c r="Y63" s="24"/>
      <c r="Z63" s="24"/>
      <c r="AA63" s="24"/>
      <c r="AB63" s="200"/>
      <c r="AC63" s="1"/>
    </row>
    <row r="64" spans="1:29">
      <c r="A64" s="199"/>
      <c r="B64" s="24"/>
      <c r="C64" s="24"/>
      <c r="D64" s="24"/>
      <c r="E64" s="24"/>
      <c r="F64" s="24"/>
      <c r="G64" s="24"/>
      <c r="H64" s="24"/>
      <c r="I64" s="24"/>
      <c r="J64" s="24"/>
      <c r="K64" s="24"/>
      <c r="L64" s="24"/>
      <c r="M64" s="24"/>
      <c r="N64" s="200"/>
      <c r="O64" s="199"/>
      <c r="P64" s="24"/>
      <c r="Q64" s="24"/>
      <c r="R64" s="24"/>
      <c r="S64" s="24"/>
      <c r="T64" s="24"/>
      <c r="U64" s="24"/>
      <c r="V64" s="24"/>
      <c r="W64" s="24"/>
      <c r="X64" s="24"/>
      <c r="Y64" s="24"/>
      <c r="Z64" s="24"/>
      <c r="AA64" s="24"/>
      <c r="AB64" s="200"/>
      <c r="AC64" s="1"/>
    </row>
    <row r="65" spans="1:29">
      <c r="A65" s="199"/>
      <c r="B65" s="24"/>
      <c r="C65" s="24"/>
      <c r="D65" s="24"/>
      <c r="E65" s="24"/>
      <c r="F65" s="24"/>
      <c r="G65" s="24"/>
      <c r="H65" s="24"/>
      <c r="I65" s="24"/>
      <c r="J65" s="24"/>
      <c r="K65" s="24"/>
      <c r="L65" s="24"/>
      <c r="M65" s="24"/>
      <c r="N65" s="200"/>
      <c r="O65" s="199"/>
      <c r="P65" s="24"/>
      <c r="Q65" s="24"/>
      <c r="R65" s="24"/>
      <c r="S65" s="24"/>
      <c r="T65" s="24"/>
      <c r="U65" s="24"/>
      <c r="V65" s="24"/>
      <c r="W65" s="24"/>
      <c r="X65" s="24"/>
      <c r="Y65" s="24"/>
      <c r="Z65" s="24"/>
      <c r="AA65" s="24"/>
      <c r="AB65" s="200"/>
      <c r="AC65" s="1"/>
    </row>
    <row r="66" spans="1:29">
      <c r="A66" s="199"/>
      <c r="B66" s="24"/>
      <c r="C66" s="24"/>
      <c r="D66" s="24"/>
      <c r="E66" s="24"/>
      <c r="F66" s="24"/>
      <c r="G66" s="24"/>
      <c r="H66" s="24"/>
      <c r="I66" s="24"/>
      <c r="J66" s="24"/>
      <c r="K66" s="24"/>
      <c r="L66" s="24"/>
      <c r="M66" s="24"/>
      <c r="N66" s="200"/>
      <c r="O66" s="199"/>
      <c r="P66" s="24"/>
      <c r="Q66" s="24"/>
      <c r="R66" s="24"/>
      <c r="S66" s="24"/>
      <c r="T66" s="24"/>
      <c r="U66" s="24"/>
      <c r="V66" s="24"/>
      <c r="W66" s="24"/>
      <c r="X66" s="24"/>
      <c r="Y66" s="24"/>
      <c r="Z66" s="24"/>
      <c r="AA66" s="24"/>
      <c r="AB66" s="200"/>
      <c r="AC66" s="1"/>
    </row>
    <row r="67" spans="1:29">
      <c r="A67" s="199"/>
      <c r="B67" s="24"/>
      <c r="C67" s="24"/>
      <c r="D67" s="24"/>
      <c r="E67" s="24"/>
      <c r="F67" s="24"/>
      <c r="G67" s="24"/>
      <c r="H67" s="24"/>
      <c r="I67" s="24"/>
      <c r="J67" s="24"/>
      <c r="K67" s="24"/>
      <c r="L67" s="24"/>
      <c r="M67" s="24"/>
      <c r="N67" s="200"/>
      <c r="O67" s="199"/>
      <c r="P67" s="24"/>
      <c r="Q67" s="24"/>
      <c r="R67" s="24"/>
      <c r="S67" s="24"/>
      <c r="T67" s="24"/>
      <c r="U67" s="24"/>
      <c r="V67" s="24"/>
      <c r="W67" s="24"/>
      <c r="X67" s="24"/>
      <c r="Y67" s="24"/>
      <c r="Z67" s="24"/>
      <c r="AA67" s="24"/>
      <c r="AB67" s="200"/>
      <c r="AC67" s="1"/>
    </row>
    <row r="68" spans="1:29">
      <c r="A68" s="199"/>
      <c r="B68" s="24"/>
      <c r="C68" s="24"/>
      <c r="D68" s="24"/>
      <c r="E68" s="24"/>
      <c r="F68" s="24"/>
      <c r="G68" s="24"/>
      <c r="H68" s="24"/>
      <c r="I68" s="24"/>
      <c r="J68" s="24"/>
      <c r="K68" s="24"/>
      <c r="L68" s="24"/>
      <c r="M68" s="24"/>
      <c r="N68" s="200"/>
      <c r="O68" s="199"/>
      <c r="P68" s="24"/>
      <c r="Q68" s="24"/>
      <c r="R68" s="24"/>
      <c r="S68" s="24"/>
      <c r="T68" s="24"/>
      <c r="U68" s="24"/>
      <c r="V68" s="24"/>
      <c r="W68" s="24"/>
      <c r="X68" s="24"/>
      <c r="Y68" s="24"/>
      <c r="Z68" s="24"/>
      <c r="AA68" s="24"/>
      <c r="AB68" s="200"/>
      <c r="AC68" s="1"/>
    </row>
    <row r="69" spans="1:29">
      <c r="A69" s="199"/>
      <c r="B69" s="24"/>
      <c r="C69" s="24"/>
      <c r="D69" s="24"/>
      <c r="E69" s="24"/>
      <c r="F69" s="24"/>
      <c r="G69" s="24"/>
      <c r="H69" s="24"/>
      <c r="I69" s="24"/>
      <c r="J69" s="24"/>
      <c r="K69" s="24"/>
      <c r="L69" s="24"/>
      <c r="M69" s="24"/>
      <c r="N69" s="200"/>
      <c r="O69" s="199"/>
      <c r="P69" s="24"/>
      <c r="Q69" s="24"/>
      <c r="R69" s="24"/>
      <c r="S69" s="24"/>
      <c r="T69" s="24"/>
      <c r="U69" s="24"/>
      <c r="V69" s="24"/>
      <c r="W69" s="24"/>
      <c r="X69" s="24"/>
      <c r="Y69" s="24"/>
      <c r="Z69" s="24"/>
      <c r="AA69" s="24"/>
      <c r="AB69" s="200"/>
      <c r="AC69" s="1"/>
    </row>
    <row r="70" spans="1:29">
      <c r="A70" s="199"/>
      <c r="B70" s="24"/>
      <c r="C70" s="24"/>
      <c r="D70" s="24"/>
      <c r="E70" s="24"/>
      <c r="F70" s="24"/>
      <c r="G70" s="24"/>
      <c r="H70" s="24"/>
      <c r="I70" s="24"/>
      <c r="J70" s="24"/>
      <c r="K70" s="24"/>
      <c r="L70" s="24"/>
      <c r="M70" s="24"/>
      <c r="N70" s="200"/>
      <c r="O70" s="199"/>
      <c r="P70" s="24"/>
      <c r="Q70" s="24"/>
      <c r="R70" s="24"/>
      <c r="S70" s="24"/>
      <c r="T70" s="24"/>
      <c r="U70" s="24"/>
      <c r="V70" s="24"/>
      <c r="W70" s="24"/>
      <c r="X70" s="24"/>
      <c r="Y70" s="24"/>
      <c r="Z70" s="24"/>
      <c r="AA70" s="24"/>
      <c r="AB70" s="200"/>
      <c r="AC70" s="1"/>
    </row>
    <row r="71" spans="1:29">
      <c r="A71" s="199"/>
      <c r="B71" s="24"/>
      <c r="C71" s="24"/>
      <c r="D71" s="24"/>
      <c r="E71" s="24"/>
      <c r="F71" s="24"/>
      <c r="G71" s="24"/>
      <c r="H71" s="24"/>
      <c r="I71" s="24"/>
      <c r="J71" s="24"/>
      <c r="K71" s="24"/>
      <c r="L71" s="24"/>
      <c r="M71" s="24"/>
      <c r="N71" s="200"/>
      <c r="O71" s="199"/>
      <c r="P71" s="24"/>
      <c r="Q71" s="24"/>
      <c r="R71" s="24"/>
      <c r="S71" s="24"/>
      <c r="T71" s="24"/>
      <c r="U71" s="24"/>
      <c r="V71" s="24"/>
      <c r="W71" s="24"/>
      <c r="X71" s="24"/>
      <c r="Y71" s="24"/>
      <c r="Z71" s="24"/>
      <c r="AA71" s="24"/>
      <c r="AB71" s="200"/>
      <c r="AC71" s="1"/>
    </row>
    <row r="72" spans="1:29" ht="30" customHeight="1">
      <c r="A72" s="211" t="s">
        <v>1148</v>
      </c>
      <c r="B72" s="198" t="s">
        <v>1252</v>
      </c>
      <c r="C72" s="198"/>
      <c r="D72" s="198"/>
      <c r="E72" s="198"/>
      <c r="F72" s="198"/>
      <c r="G72" s="198"/>
      <c r="H72" s="198"/>
      <c r="I72" s="198"/>
      <c r="J72" s="198"/>
      <c r="K72" s="198"/>
      <c r="L72" s="198"/>
      <c r="M72" s="198"/>
      <c r="N72" s="212"/>
      <c r="O72" s="211"/>
      <c r="P72" s="198" t="s">
        <v>1250</v>
      </c>
      <c r="Q72" s="198"/>
      <c r="R72" s="198"/>
      <c r="S72" s="198"/>
      <c r="T72" s="198"/>
      <c r="U72" s="198"/>
      <c r="V72" s="198"/>
      <c r="W72" s="198"/>
      <c r="X72" s="198"/>
      <c r="Y72" s="198"/>
      <c r="Z72" s="198"/>
      <c r="AA72" s="198"/>
      <c r="AB72" s="212" t="s">
        <v>1149</v>
      </c>
    </row>
    <row r="73" spans="1:29">
      <c r="A73" s="199"/>
      <c r="B73" s="24"/>
      <c r="C73" s="24"/>
      <c r="D73" s="24"/>
      <c r="E73" s="24"/>
      <c r="F73" s="24"/>
      <c r="G73" s="24"/>
      <c r="H73" s="24"/>
      <c r="I73" s="24"/>
      <c r="J73" s="24"/>
      <c r="K73" s="24"/>
      <c r="L73" s="24"/>
      <c r="M73" s="24"/>
      <c r="N73" s="200"/>
      <c r="O73" s="199"/>
      <c r="P73" s="24"/>
      <c r="Q73" s="24"/>
      <c r="R73" s="24"/>
      <c r="S73" s="24"/>
      <c r="T73" s="24"/>
      <c r="U73" s="24"/>
      <c r="V73" s="24"/>
      <c r="W73" s="24"/>
      <c r="X73" s="24"/>
      <c r="Y73" s="24"/>
      <c r="Z73" s="24"/>
      <c r="AA73" s="24"/>
      <c r="AB73" s="200"/>
    </row>
    <row r="74" spans="1:29">
      <c r="A74" s="199"/>
      <c r="B74" s="24"/>
      <c r="C74" s="24"/>
      <c r="D74" s="24"/>
      <c r="E74" s="24"/>
      <c r="F74" s="24"/>
      <c r="G74" s="24"/>
      <c r="H74" s="24"/>
      <c r="I74" s="24"/>
      <c r="J74" s="24"/>
      <c r="K74" s="24"/>
      <c r="L74" s="24"/>
      <c r="M74" s="24"/>
      <c r="N74" s="200"/>
      <c r="O74" s="199"/>
      <c r="P74" s="24"/>
      <c r="Q74" s="24"/>
      <c r="R74" s="24"/>
      <c r="S74" s="24"/>
      <c r="T74" s="24"/>
      <c r="U74" s="24"/>
      <c r="V74" s="24"/>
      <c r="W74" s="24"/>
      <c r="X74" s="24"/>
      <c r="Y74" s="24"/>
      <c r="Z74" s="24"/>
      <c r="AA74" s="24"/>
      <c r="AB74" s="200"/>
    </row>
    <row r="75" spans="1:29">
      <c r="A75" s="199"/>
      <c r="B75" s="24"/>
      <c r="C75" s="24"/>
      <c r="D75" s="24"/>
      <c r="E75" s="24"/>
      <c r="F75" s="24"/>
      <c r="G75" s="24"/>
      <c r="H75" s="24"/>
      <c r="I75" s="24"/>
      <c r="J75" s="24"/>
      <c r="K75" s="24"/>
      <c r="L75" s="24"/>
      <c r="M75" s="24"/>
      <c r="N75" s="200"/>
      <c r="O75" s="199"/>
      <c r="P75" s="24"/>
      <c r="Q75" s="24"/>
      <c r="R75" s="24"/>
      <c r="S75" s="24"/>
      <c r="T75" s="24"/>
      <c r="U75" s="24"/>
      <c r="V75" s="24"/>
      <c r="W75" s="24"/>
      <c r="X75" s="24"/>
      <c r="Y75" s="24"/>
      <c r="Z75" s="24"/>
      <c r="AA75" s="24"/>
      <c r="AB75" s="200"/>
    </row>
    <row r="76" spans="1:29">
      <c r="A76" s="199"/>
      <c r="B76" s="24"/>
      <c r="C76" s="24"/>
      <c r="D76" s="24"/>
      <c r="E76" s="24"/>
      <c r="F76" s="24"/>
      <c r="G76" s="24"/>
      <c r="H76" s="24"/>
      <c r="I76" s="24"/>
      <c r="J76" s="24"/>
      <c r="K76" s="24"/>
      <c r="L76" s="24"/>
      <c r="M76" s="24"/>
      <c r="N76" s="200"/>
      <c r="O76" s="199"/>
      <c r="P76" s="24"/>
      <c r="Q76" s="24"/>
      <c r="R76" s="24"/>
      <c r="S76" s="24"/>
      <c r="T76" s="24"/>
      <c r="U76" s="24"/>
      <c r="V76" s="24"/>
      <c r="W76" s="24"/>
      <c r="X76" s="24"/>
      <c r="Y76" s="24"/>
      <c r="Z76" s="24"/>
      <c r="AA76" s="24"/>
      <c r="AB76" s="200"/>
    </row>
    <row r="77" spans="1:29">
      <c r="A77" s="199"/>
      <c r="B77" s="24"/>
      <c r="C77" s="24"/>
      <c r="D77" s="24"/>
      <c r="E77" s="24"/>
      <c r="F77" s="24"/>
      <c r="G77" s="24"/>
      <c r="H77" s="24"/>
      <c r="I77" s="24"/>
      <c r="J77" s="24"/>
      <c r="K77" s="24"/>
      <c r="L77" s="24"/>
      <c r="M77" s="24"/>
      <c r="N77" s="200"/>
      <c r="O77" s="199"/>
      <c r="P77" s="24"/>
      <c r="Q77" s="24"/>
      <c r="R77" s="24"/>
      <c r="S77" s="24"/>
      <c r="T77" s="24"/>
      <c r="U77" s="24"/>
      <c r="V77" s="24"/>
      <c r="W77" s="24"/>
      <c r="X77" s="24"/>
      <c r="Y77" s="24"/>
      <c r="Z77" s="24"/>
      <c r="AA77" s="24"/>
      <c r="AB77" s="200"/>
    </row>
    <row r="78" spans="1:29">
      <c r="A78" s="199"/>
      <c r="B78" s="24"/>
      <c r="C78" s="24"/>
      <c r="D78" s="24"/>
      <c r="E78" s="24"/>
      <c r="F78" s="24"/>
      <c r="G78" s="24"/>
      <c r="H78" s="24"/>
      <c r="I78" s="24"/>
      <c r="J78" s="24"/>
      <c r="K78" s="24"/>
      <c r="L78" s="24"/>
      <c r="M78" s="24"/>
      <c r="N78" s="200"/>
      <c r="O78" s="199"/>
      <c r="P78" s="24"/>
      <c r="Q78" s="24"/>
      <c r="R78" s="24"/>
      <c r="S78" s="24"/>
      <c r="T78" s="24"/>
      <c r="U78" s="24"/>
      <c r="V78" s="24"/>
      <c r="W78" s="24"/>
      <c r="X78" s="24"/>
      <c r="Y78" s="24"/>
      <c r="Z78" s="24"/>
      <c r="AA78" s="24"/>
      <c r="AB78" s="200"/>
    </row>
    <row r="79" spans="1:29">
      <c r="A79" s="199"/>
      <c r="B79" s="24"/>
      <c r="C79" s="24"/>
      <c r="D79" s="24"/>
      <c r="E79" s="24"/>
      <c r="F79" s="24"/>
      <c r="G79" s="24"/>
      <c r="H79" s="24"/>
      <c r="I79" s="24"/>
      <c r="J79" s="24"/>
      <c r="K79" s="24"/>
      <c r="L79" s="24"/>
      <c r="M79" s="24"/>
      <c r="N79" s="200"/>
      <c r="O79" s="199"/>
      <c r="P79" s="24"/>
      <c r="Q79" s="24"/>
      <c r="R79" s="24"/>
      <c r="S79" s="24"/>
      <c r="T79" s="24"/>
      <c r="U79" s="24"/>
      <c r="V79" s="24"/>
      <c r="W79" s="24"/>
      <c r="X79" s="24"/>
      <c r="Y79" s="24"/>
      <c r="Z79" s="24"/>
      <c r="AA79" s="24"/>
      <c r="AB79" s="200"/>
    </row>
    <row r="80" spans="1:29">
      <c r="A80" s="199"/>
      <c r="B80" s="24"/>
      <c r="C80" s="24"/>
      <c r="D80" s="24"/>
      <c r="E80" s="24"/>
      <c r="F80" s="24"/>
      <c r="G80" s="24"/>
      <c r="H80" s="24"/>
      <c r="I80" s="24"/>
      <c r="J80" s="24"/>
      <c r="K80" s="24"/>
      <c r="L80" s="24"/>
      <c r="M80" s="24"/>
      <c r="N80" s="200"/>
      <c r="O80" s="199"/>
      <c r="P80" s="24"/>
      <c r="Q80" s="24"/>
      <c r="R80" s="24"/>
      <c r="S80" s="24"/>
      <c r="T80" s="24"/>
      <c r="U80" s="24"/>
      <c r="V80" s="24"/>
      <c r="W80" s="24"/>
      <c r="X80" s="24"/>
      <c r="Y80" s="24"/>
      <c r="Z80" s="24"/>
      <c r="AA80" s="24"/>
      <c r="AB80" s="200"/>
    </row>
    <row r="81" spans="1:28">
      <c r="A81" s="199"/>
      <c r="B81" s="24"/>
      <c r="C81" s="24"/>
      <c r="D81" s="24"/>
      <c r="E81" s="24"/>
      <c r="F81" s="24"/>
      <c r="G81" s="24"/>
      <c r="H81" s="24"/>
      <c r="I81" s="24"/>
      <c r="J81" s="24"/>
      <c r="K81" s="24"/>
      <c r="L81" s="24"/>
      <c r="M81" s="24"/>
      <c r="N81" s="200"/>
      <c r="O81" s="199"/>
      <c r="P81" s="24"/>
      <c r="Q81" s="24"/>
      <c r="R81" s="24"/>
      <c r="S81" s="24"/>
      <c r="T81" s="24"/>
      <c r="U81" s="24"/>
      <c r="V81" s="24"/>
      <c r="W81" s="24"/>
      <c r="X81" s="24"/>
      <c r="Y81" s="24"/>
      <c r="Z81" s="24"/>
      <c r="AA81" s="24"/>
      <c r="AB81" s="200"/>
    </row>
    <row r="82" spans="1:28" ht="30" customHeight="1">
      <c r="A82" s="199"/>
      <c r="B82" s="24"/>
      <c r="C82" s="24"/>
      <c r="D82" s="24"/>
      <c r="E82" s="24"/>
      <c r="F82" s="24"/>
      <c r="G82" s="24"/>
      <c r="H82" s="24"/>
      <c r="I82" s="24"/>
      <c r="J82" s="24"/>
      <c r="K82" s="24"/>
      <c r="L82" s="24"/>
      <c r="M82" s="24"/>
      <c r="N82" s="200"/>
      <c r="O82" s="199"/>
      <c r="P82" s="24"/>
      <c r="Q82" s="24"/>
      <c r="R82" s="24"/>
      <c r="S82" s="24"/>
      <c r="T82" s="24"/>
      <c r="U82" s="24"/>
      <c r="V82" s="24"/>
      <c r="W82" s="24"/>
      <c r="X82" s="24"/>
      <c r="Y82" s="24"/>
      <c r="Z82" s="24"/>
      <c r="AA82" s="24"/>
      <c r="AB82" s="200"/>
    </row>
    <row r="83" spans="1:28" ht="30" customHeight="1">
      <c r="A83" s="199"/>
      <c r="B83" s="24"/>
      <c r="C83" s="24"/>
      <c r="D83" s="24"/>
      <c r="E83" s="24"/>
      <c r="F83" s="24"/>
      <c r="G83" s="24"/>
      <c r="H83" s="24"/>
      <c r="I83" s="24"/>
      <c r="J83" s="24"/>
      <c r="K83" s="24"/>
      <c r="L83" s="24"/>
      <c r="M83" s="24"/>
      <c r="N83" s="200"/>
      <c r="O83" s="199"/>
      <c r="P83" s="24"/>
      <c r="Q83" s="24"/>
      <c r="R83" s="24"/>
      <c r="S83" s="24"/>
      <c r="T83" s="24"/>
      <c r="U83" s="24"/>
      <c r="V83" s="24"/>
      <c r="W83" s="24"/>
      <c r="X83" s="24"/>
      <c r="Y83" s="24"/>
      <c r="Z83" s="24"/>
      <c r="AA83" s="24"/>
      <c r="AB83" s="200"/>
    </row>
    <row r="84" spans="1:28" ht="30" customHeight="1">
      <c r="A84" s="199"/>
      <c r="B84" s="24"/>
      <c r="C84" s="24"/>
      <c r="D84" s="24"/>
      <c r="E84" s="24"/>
      <c r="F84" s="24"/>
      <c r="G84" s="24"/>
      <c r="H84" s="24"/>
      <c r="I84" s="24"/>
      <c r="J84" s="24"/>
      <c r="K84" s="24"/>
      <c r="L84" s="24"/>
      <c r="M84" s="24"/>
      <c r="N84" s="200"/>
      <c r="O84" s="199"/>
      <c r="P84" s="24"/>
      <c r="Q84" s="24"/>
      <c r="R84" s="24"/>
      <c r="S84" s="24"/>
      <c r="T84" s="24"/>
      <c r="U84" s="24"/>
      <c r="V84" s="24"/>
      <c r="W84" s="24"/>
      <c r="X84" s="24"/>
      <c r="Y84" s="24"/>
      <c r="Z84" s="24"/>
      <c r="AA84" s="24"/>
      <c r="AB84" s="200"/>
    </row>
    <row r="85" spans="1:28" ht="4.95" customHeight="1">
      <c r="A85" s="199"/>
      <c r="B85" s="24"/>
      <c r="C85" s="24"/>
      <c r="D85" s="24"/>
      <c r="E85" s="24"/>
      <c r="F85" s="24"/>
      <c r="G85" s="24"/>
      <c r="H85" s="24"/>
      <c r="I85" s="24"/>
      <c r="J85" s="24"/>
      <c r="K85" s="24"/>
      <c r="L85" s="24"/>
      <c r="M85" s="24"/>
      <c r="N85" s="200"/>
      <c r="O85" s="199"/>
      <c r="P85" s="24"/>
      <c r="Q85" s="24"/>
      <c r="R85" s="24"/>
      <c r="S85" s="24"/>
      <c r="T85" s="24"/>
      <c r="U85" s="24"/>
      <c r="V85" s="24"/>
      <c r="W85" s="24"/>
      <c r="X85" s="24"/>
      <c r="Y85" s="24"/>
      <c r="Z85" s="24"/>
      <c r="AA85" s="24"/>
      <c r="AB85" s="200"/>
    </row>
    <row r="86" spans="1:28" ht="15" customHeight="1">
      <c r="A86" s="199"/>
      <c r="B86" s="24"/>
      <c r="C86" s="24"/>
      <c r="D86" s="24"/>
      <c r="E86" s="24"/>
      <c r="F86" s="24"/>
      <c r="G86" s="24"/>
      <c r="H86" s="24"/>
      <c r="I86" s="24"/>
      <c r="J86" s="24"/>
      <c r="K86" s="24"/>
      <c r="L86" s="24"/>
      <c r="M86" s="24"/>
      <c r="N86" s="200"/>
      <c r="O86" s="199"/>
      <c r="P86" s="24"/>
      <c r="Q86" s="24"/>
      <c r="R86" s="24"/>
      <c r="S86" s="24"/>
      <c r="T86" s="24"/>
      <c r="U86" s="24"/>
      <c r="V86" s="24"/>
      <c r="W86" s="24"/>
      <c r="X86" s="24"/>
      <c r="Y86" s="24"/>
      <c r="Z86" s="24"/>
      <c r="AA86" s="24"/>
      <c r="AB86" s="200"/>
    </row>
    <row r="87" spans="1:28" ht="25.2" customHeight="1">
      <c r="A87" s="199"/>
      <c r="B87" s="24"/>
      <c r="C87" s="24"/>
      <c r="D87" s="24"/>
      <c r="E87" s="24"/>
      <c r="F87" s="24"/>
      <c r="G87" s="24"/>
      <c r="H87" s="24"/>
      <c r="I87" s="24"/>
      <c r="J87" s="24"/>
      <c r="K87" s="24"/>
      <c r="L87" s="24"/>
      <c r="M87" s="24"/>
      <c r="N87" s="200"/>
      <c r="O87" s="199"/>
      <c r="P87" s="24"/>
      <c r="Q87" s="24"/>
      <c r="R87" s="24"/>
      <c r="S87" s="24"/>
      <c r="T87" s="24"/>
      <c r="U87" s="24"/>
      <c r="V87" s="24"/>
      <c r="W87" s="24"/>
      <c r="X87" s="24"/>
      <c r="Y87" s="24"/>
      <c r="Z87" s="24"/>
      <c r="AA87" s="24"/>
      <c r="AB87" s="200"/>
    </row>
    <row r="88" spans="1:28" ht="15" customHeight="1">
      <c r="A88" s="199"/>
      <c r="B88" s="24"/>
      <c r="C88" s="24"/>
      <c r="D88" s="24"/>
      <c r="E88" s="24"/>
      <c r="F88" s="24"/>
      <c r="G88" s="24"/>
      <c r="H88" s="24"/>
      <c r="I88" s="24"/>
      <c r="J88" s="24"/>
      <c r="K88" s="24"/>
      <c r="L88" s="24"/>
      <c r="M88" s="24"/>
      <c r="N88" s="200"/>
      <c r="O88" s="199"/>
      <c r="P88" s="24"/>
      <c r="Q88" s="24"/>
      <c r="R88" s="24"/>
      <c r="S88" s="24"/>
      <c r="T88" s="24"/>
      <c r="U88" s="24"/>
      <c r="V88" s="24"/>
      <c r="W88" s="24"/>
      <c r="X88" s="24"/>
      <c r="Y88" s="24"/>
      <c r="Z88" s="24"/>
      <c r="AA88" s="24"/>
      <c r="AB88" s="200"/>
    </row>
    <row r="89" spans="1:28" ht="14.4" customHeight="1">
      <c r="A89" s="199"/>
      <c r="B89" s="24"/>
      <c r="C89" s="24"/>
      <c r="D89" s="24"/>
      <c r="E89" s="24"/>
      <c r="F89" s="24"/>
      <c r="G89" s="24"/>
      <c r="H89" s="24"/>
      <c r="I89" s="24"/>
      <c r="J89" s="24"/>
      <c r="K89" s="24"/>
      <c r="L89" s="24"/>
      <c r="M89" s="24"/>
      <c r="N89" s="200"/>
      <c r="O89" s="199"/>
      <c r="P89" s="24"/>
      <c r="Q89" s="24"/>
      <c r="R89" s="24"/>
      <c r="S89" s="24"/>
      <c r="T89" s="24"/>
      <c r="U89" s="24"/>
      <c r="V89" s="24"/>
      <c r="W89" s="24"/>
      <c r="X89" s="24"/>
      <c r="Y89" s="24"/>
      <c r="Z89" s="24"/>
      <c r="AA89" s="24"/>
      <c r="AB89" s="200"/>
    </row>
    <row r="90" spans="1:28" ht="14.4" customHeight="1">
      <c r="A90" s="199"/>
      <c r="B90" s="24"/>
      <c r="C90" s="24"/>
      <c r="D90" s="24"/>
      <c r="E90" s="24"/>
      <c r="F90" s="24"/>
      <c r="G90" s="24"/>
      <c r="H90" s="24"/>
      <c r="I90" s="24"/>
      <c r="J90" s="24"/>
      <c r="K90" s="24"/>
      <c r="L90" s="24"/>
      <c r="M90" s="24"/>
      <c r="N90" s="200"/>
      <c r="O90" s="199"/>
      <c r="P90" s="24"/>
      <c r="Q90" s="24"/>
      <c r="R90" s="24"/>
      <c r="S90" s="24"/>
      <c r="T90" s="24"/>
      <c r="U90" s="24"/>
      <c r="V90" s="24"/>
      <c r="W90" s="24"/>
      <c r="X90" s="24"/>
      <c r="Y90" s="24"/>
      <c r="Z90" s="24"/>
      <c r="AA90" s="24"/>
      <c r="AB90" s="200"/>
    </row>
    <row r="91" spans="1:28" ht="14.4" customHeight="1">
      <c r="A91" s="199"/>
      <c r="B91" s="24"/>
      <c r="C91" s="24"/>
      <c r="D91" s="24"/>
      <c r="E91" s="24"/>
      <c r="F91" s="24"/>
      <c r="G91" s="24"/>
      <c r="H91" s="24"/>
      <c r="I91" s="24"/>
      <c r="J91" s="24"/>
      <c r="K91" s="24"/>
      <c r="L91" s="24"/>
      <c r="M91" s="24"/>
      <c r="N91" s="200"/>
      <c r="O91" s="199"/>
      <c r="P91" s="24"/>
      <c r="Q91" s="24"/>
      <c r="R91" s="24"/>
      <c r="S91" s="24"/>
      <c r="T91" s="24"/>
      <c r="U91" s="24"/>
      <c r="V91" s="24"/>
      <c r="W91" s="24"/>
      <c r="X91" s="24"/>
      <c r="Y91" s="24"/>
      <c r="Z91" s="24"/>
      <c r="AA91" s="24"/>
      <c r="AB91" s="200"/>
    </row>
    <row r="92" spans="1:28" ht="14.4" customHeight="1">
      <c r="A92" s="199"/>
      <c r="B92" s="24"/>
      <c r="C92" s="24"/>
      <c r="D92" s="24"/>
      <c r="E92" s="24"/>
      <c r="F92" s="24"/>
      <c r="G92" s="24"/>
      <c r="H92" s="24"/>
      <c r="I92" s="24"/>
      <c r="J92" s="24"/>
      <c r="K92" s="24"/>
      <c r="L92" s="24"/>
      <c r="M92" s="24"/>
      <c r="N92" s="200"/>
      <c r="O92" s="199"/>
      <c r="P92" s="24"/>
      <c r="Q92" s="24"/>
      <c r="R92" s="24"/>
      <c r="S92" s="24"/>
      <c r="T92" s="24"/>
      <c r="U92" s="24"/>
      <c r="V92" s="24"/>
      <c r="W92" s="24"/>
      <c r="X92" s="24"/>
      <c r="Y92" s="24"/>
      <c r="Z92" s="24"/>
      <c r="AA92" s="24"/>
      <c r="AB92" s="200"/>
    </row>
    <row r="93" spans="1:28" ht="14.4" customHeight="1">
      <c r="A93" s="199"/>
      <c r="B93" s="24"/>
      <c r="C93" s="24"/>
      <c r="D93" s="24"/>
      <c r="E93" s="24"/>
      <c r="F93" s="24"/>
      <c r="G93" s="24"/>
      <c r="H93" s="24"/>
      <c r="I93" s="24"/>
      <c r="J93" s="24"/>
      <c r="K93" s="24"/>
      <c r="L93" s="24"/>
      <c r="M93" s="24"/>
      <c r="N93" s="200"/>
      <c r="O93" s="199"/>
      <c r="P93" s="24"/>
      <c r="Q93" s="24"/>
      <c r="R93" s="24"/>
      <c r="S93" s="24"/>
      <c r="T93" s="24"/>
      <c r="U93" s="24"/>
      <c r="V93" s="24"/>
      <c r="W93" s="24"/>
      <c r="X93" s="24"/>
      <c r="Y93" s="24"/>
      <c r="Z93" s="24"/>
      <c r="AA93" s="24"/>
      <c r="AB93" s="200"/>
    </row>
    <row r="94" spans="1:28" ht="14.4" customHeight="1">
      <c r="A94" s="199"/>
      <c r="B94" s="24"/>
      <c r="C94" s="24"/>
      <c r="D94" s="24"/>
      <c r="E94" s="24"/>
      <c r="F94" s="24"/>
      <c r="G94" s="24"/>
      <c r="H94" s="24"/>
      <c r="I94" s="24"/>
      <c r="J94" s="24"/>
      <c r="K94" s="24"/>
      <c r="L94" s="24"/>
      <c r="M94" s="24"/>
      <c r="N94" s="200"/>
      <c r="O94" s="199"/>
      <c r="P94" s="24"/>
      <c r="Q94" s="24"/>
      <c r="R94" s="24"/>
      <c r="S94" s="24"/>
      <c r="T94" s="24"/>
      <c r="U94" s="24"/>
      <c r="V94" s="24"/>
      <c r="W94" s="24"/>
      <c r="X94" s="24"/>
      <c r="Y94" s="24"/>
      <c r="Z94" s="24"/>
      <c r="AA94" s="24"/>
      <c r="AB94" s="200"/>
    </row>
    <row r="95" spans="1:28" ht="15" customHeight="1">
      <c r="A95" s="199"/>
      <c r="B95" s="24"/>
      <c r="C95" s="24"/>
      <c r="D95" s="24"/>
      <c r="E95" s="24"/>
      <c r="F95" s="24"/>
      <c r="G95" s="24"/>
      <c r="H95" s="24"/>
      <c r="I95" s="24"/>
      <c r="J95" s="24"/>
      <c r="K95" s="24"/>
      <c r="L95" s="24"/>
      <c r="M95" s="24"/>
      <c r="N95" s="200"/>
      <c r="O95" s="199"/>
      <c r="P95" s="24"/>
      <c r="Q95" s="24"/>
      <c r="R95" s="24"/>
      <c r="S95" s="24"/>
      <c r="T95" s="24"/>
      <c r="U95" s="24"/>
      <c r="V95" s="24"/>
      <c r="W95" s="24"/>
      <c r="X95" s="24"/>
      <c r="Y95" s="24"/>
      <c r="Z95" s="24"/>
      <c r="AA95" s="24"/>
      <c r="AB95" s="200"/>
    </row>
    <row r="96" spans="1:28" ht="25.2" customHeight="1">
      <c r="A96" s="199"/>
      <c r="B96" s="24"/>
      <c r="C96" s="24"/>
      <c r="D96" s="24"/>
      <c r="E96" s="24"/>
      <c r="F96" s="24"/>
      <c r="G96" s="24"/>
      <c r="H96" s="24"/>
      <c r="I96" s="24"/>
      <c r="J96" s="24"/>
      <c r="K96" s="24"/>
      <c r="L96" s="24"/>
      <c r="M96" s="24"/>
      <c r="N96" s="200"/>
      <c r="O96" s="199"/>
      <c r="P96" s="24"/>
      <c r="Q96" s="24"/>
      <c r="R96" s="24"/>
      <c r="S96" s="24"/>
      <c r="T96" s="24"/>
      <c r="U96" s="24"/>
      <c r="V96" s="24"/>
      <c r="W96" s="24"/>
      <c r="X96" s="24"/>
      <c r="Y96" s="24"/>
      <c r="Z96" s="24"/>
      <c r="AA96" s="24"/>
      <c r="AB96" s="200"/>
    </row>
    <row r="97" spans="1:28">
      <c r="A97" s="199"/>
      <c r="B97" s="24"/>
      <c r="C97" s="24"/>
      <c r="D97" s="24"/>
      <c r="E97" s="24"/>
      <c r="F97" s="24"/>
      <c r="G97" s="24"/>
      <c r="H97" s="24"/>
      <c r="I97" s="24"/>
      <c r="J97" s="24"/>
      <c r="K97" s="24"/>
      <c r="L97" s="24"/>
      <c r="M97" s="24"/>
      <c r="N97" s="200"/>
      <c r="O97" s="199"/>
      <c r="P97" s="24"/>
      <c r="Q97" s="24"/>
      <c r="R97" s="24"/>
      <c r="S97" s="24"/>
      <c r="T97" s="24"/>
      <c r="U97" s="24"/>
      <c r="V97" s="24"/>
      <c r="W97" s="24"/>
      <c r="X97" s="24"/>
      <c r="Y97" s="24"/>
      <c r="Z97" s="24"/>
      <c r="AA97" s="24"/>
      <c r="AB97" s="200"/>
    </row>
    <row r="98" spans="1:28">
      <c r="A98" s="199"/>
      <c r="B98" s="24"/>
      <c r="C98" s="24"/>
      <c r="D98" s="24"/>
      <c r="E98" s="24"/>
      <c r="F98" s="24"/>
      <c r="G98" s="24"/>
      <c r="H98" s="24"/>
      <c r="I98" s="24"/>
      <c r="J98" s="24"/>
      <c r="K98" s="24"/>
      <c r="L98" s="24"/>
      <c r="M98" s="24"/>
      <c r="N98" s="200"/>
      <c r="O98" s="199"/>
      <c r="P98" s="24"/>
      <c r="Q98" s="24"/>
      <c r="R98" s="24"/>
      <c r="S98" s="24"/>
      <c r="T98" s="24"/>
      <c r="U98" s="24"/>
      <c r="V98" s="24"/>
      <c r="W98" s="24"/>
      <c r="X98" s="24"/>
      <c r="Y98" s="24"/>
      <c r="Z98" s="24"/>
      <c r="AA98" s="24"/>
      <c r="AB98" s="200"/>
    </row>
    <row r="99" spans="1:28">
      <c r="A99" s="199"/>
      <c r="B99" s="24"/>
      <c r="C99" s="24"/>
      <c r="D99" s="24"/>
      <c r="E99" s="24"/>
      <c r="F99" s="24"/>
      <c r="G99" s="24"/>
      <c r="H99" s="24"/>
      <c r="I99" s="24"/>
      <c r="J99" s="24"/>
      <c r="K99" s="24"/>
      <c r="L99" s="24"/>
      <c r="M99" s="24"/>
      <c r="N99" s="200"/>
      <c r="O99" s="199"/>
      <c r="P99" s="24"/>
      <c r="Q99" s="24"/>
      <c r="R99" s="24"/>
      <c r="S99" s="24"/>
      <c r="T99" s="24"/>
      <c r="U99" s="24"/>
      <c r="V99" s="24"/>
      <c r="W99" s="24"/>
      <c r="X99" s="24"/>
      <c r="Y99" s="24"/>
      <c r="Z99" s="24"/>
      <c r="AA99" s="24"/>
      <c r="AB99" s="200"/>
    </row>
    <row r="100" spans="1:28">
      <c r="A100" s="199"/>
      <c r="B100" s="24"/>
      <c r="C100" s="24"/>
      <c r="D100" s="24"/>
      <c r="E100" s="24"/>
      <c r="F100" s="24"/>
      <c r="G100" s="24"/>
      <c r="H100" s="24"/>
      <c r="I100" s="24"/>
      <c r="J100" s="24"/>
      <c r="K100" s="24"/>
      <c r="L100" s="24"/>
      <c r="M100" s="24"/>
      <c r="N100" s="200"/>
      <c r="O100" s="199"/>
      <c r="P100" s="24"/>
      <c r="Q100" s="24"/>
      <c r="R100" s="24"/>
      <c r="S100" s="24"/>
      <c r="T100" s="24"/>
      <c r="U100" s="24"/>
      <c r="V100" s="24"/>
      <c r="W100" s="24"/>
      <c r="X100" s="24"/>
      <c r="Y100" s="24"/>
      <c r="Z100" s="24"/>
      <c r="AA100" s="24"/>
      <c r="AB100" s="200"/>
    </row>
    <row r="101" spans="1:28">
      <c r="A101" s="199"/>
      <c r="B101" s="24"/>
      <c r="C101" s="24"/>
      <c r="D101" s="24"/>
      <c r="E101" s="24"/>
      <c r="F101" s="24"/>
      <c r="G101" s="24"/>
      <c r="H101" s="24"/>
      <c r="I101" s="24"/>
      <c r="J101" s="24"/>
      <c r="K101" s="24"/>
      <c r="L101" s="24"/>
      <c r="M101" s="24"/>
      <c r="N101" s="200"/>
      <c r="O101" s="199"/>
      <c r="P101" s="24"/>
      <c r="Q101" s="24"/>
      <c r="R101" s="24"/>
      <c r="S101" s="24"/>
      <c r="T101" s="24"/>
      <c r="U101" s="24"/>
      <c r="V101" s="24"/>
      <c r="W101" s="24"/>
      <c r="X101" s="24"/>
      <c r="Y101" s="24"/>
      <c r="Z101" s="24"/>
      <c r="AA101" s="24"/>
      <c r="AB101" s="200"/>
    </row>
    <row r="102" spans="1:28">
      <c r="A102" s="199"/>
      <c r="B102" s="24"/>
      <c r="C102" s="24"/>
      <c r="D102" s="24"/>
      <c r="E102" s="24"/>
      <c r="F102" s="24"/>
      <c r="G102" s="24"/>
      <c r="H102" s="24"/>
      <c r="I102" s="24"/>
      <c r="J102" s="24"/>
      <c r="K102" s="24"/>
      <c r="L102" s="24"/>
      <c r="M102" s="24"/>
      <c r="N102" s="200"/>
      <c r="O102" s="199"/>
      <c r="P102" s="24"/>
      <c r="Q102" s="24"/>
      <c r="R102" s="24"/>
      <c r="S102" s="24"/>
      <c r="T102" s="24"/>
      <c r="U102" s="24"/>
      <c r="V102" s="24"/>
      <c r="W102" s="24"/>
      <c r="X102" s="24"/>
      <c r="Y102" s="24"/>
      <c r="Z102" s="24"/>
      <c r="AA102" s="24"/>
      <c r="AB102" s="200"/>
    </row>
    <row r="103" spans="1:28">
      <c r="A103" s="199"/>
      <c r="B103" s="24"/>
      <c r="C103" s="24"/>
      <c r="D103" s="24"/>
      <c r="E103" s="24"/>
      <c r="F103" s="24"/>
      <c r="G103" s="24"/>
      <c r="H103" s="24"/>
      <c r="I103" s="24"/>
      <c r="J103" s="24"/>
      <c r="K103" s="24"/>
      <c r="L103" s="24"/>
      <c r="M103" s="24"/>
      <c r="N103" s="200"/>
      <c r="O103" s="199"/>
      <c r="P103" s="24"/>
      <c r="Q103" s="24"/>
      <c r="R103" s="24"/>
      <c r="S103" s="24"/>
      <c r="T103" s="24"/>
      <c r="U103" s="24"/>
      <c r="V103" s="24"/>
      <c r="W103" s="24"/>
      <c r="X103" s="24"/>
      <c r="Y103" s="24"/>
      <c r="Z103" s="24"/>
      <c r="AA103" s="24"/>
      <c r="AB103" s="200"/>
    </row>
    <row r="104" spans="1:28">
      <c r="A104" s="199"/>
      <c r="B104" s="24"/>
      <c r="C104" s="24"/>
      <c r="D104" s="24"/>
      <c r="E104" s="24"/>
      <c r="F104" s="24"/>
      <c r="G104" s="24"/>
      <c r="H104" s="24"/>
      <c r="I104" s="24"/>
      <c r="J104" s="24"/>
      <c r="K104" s="24"/>
      <c r="L104" s="24"/>
      <c r="M104" s="24"/>
      <c r="N104" s="200"/>
      <c r="O104" s="199"/>
      <c r="P104" s="24"/>
      <c r="Q104" s="24"/>
      <c r="R104" s="24"/>
      <c r="S104" s="24"/>
      <c r="T104" s="24"/>
      <c r="U104" s="24"/>
      <c r="V104" s="24"/>
      <c r="W104" s="24"/>
      <c r="X104" s="24"/>
      <c r="Y104" s="24"/>
      <c r="Z104" s="24"/>
      <c r="AA104" s="24"/>
      <c r="AB104" s="200"/>
    </row>
    <row r="105" spans="1:28">
      <c r="A105" s="199"/>
      <c r="B105" s="24"/>
      <c r="C105" s="24"/>
      <c r="D105" s="24"/>
      <c r="E105" s="24"/>
      <c r="F105" s="24"/>
      <c r="G105" s="24"/>
      <c r="H105" s="24"/>
      <c r="I105" s="24"/>
      <c r="J105" s="24"/>
      <c r="K105" s="24"/>
      <c r="L105" s="24"/>
      <c r="M105" s="24"/>
      <c r="N105" s="200"/>
      <c r="O105" s="199"/>
      <c r="P105" s="24"/>
      <c r="Q105" s="24"/>
      <c r="R105" s="24"/>
      <c r="S105" s="24"/>
      <c r="T105" s="24"/>
      <c r="U105" s="24"/>
      <c r="V105" s="24"/>
      <c r="W105" s="24"/>
      <c r="X105" s="24"/>
      <c r="Y105" s="24"/>
      <c r="Z105" s="24"/>
      <c r="AA105" s="24"/>
      <c r="AB105" s="200"/>
    </row>
    <row r="106" spans="1:28">
      <c r="A106" s="199"/>
      <c r="B106" s="24"/>
      <c r="C106" s="24"/>
      <c r="D106" s="24"/>
      <c r="E106" s="24"/>
      <c r="F106" s="24"/>
      <c r="G106" s="24"/>
      <c r="H106" s="24"/>
      <c r="I106" s="24"/>
      <c r="J106" s="24"/>
      <c r="K106" s="24"/>
      <c r="L106" s="24"/>
      <c r="M106" s="24"/>
      <c r="N106" s="200"/>
      <c r="O106" s="199"/>
      <c r="P106" s="24"/>
      <c r="Q106" s="24"/>
      <c r="R106" s="24"/>
      <c r="S106" s="24"/>
      <c r="T106" s="24"/>
      <c r="U106" s="24"/>
      <c r="V106" s="24"/>
      <c r="W106" s="24"/>
      <c r="X106" s="24"/>
      <c r="Y106" s="24"/>
      <c r="Z106" s="24"/>
      <c r="AA106" s="24"/>
      <c r="AB106" s="200"/>
    </row>
    <row r="107" spans="1:28">
      <c r="A107" s="199"/>
      <c r="B107" s="24"/>
      <c r="C107" s="24"/>
      <c r="D107" s="24"/>
      <c r="E107" s="24"/>
      <c r="F107" s="24"/>
      <c r="G107" s="24"/>
      <c r="H107" s="24"/>
      <c r="I107" s="24"/>
      <c r="J107" s="24"/>
      <c r="K107" s="24"/>
      <c r="L107" s="24"/>
      <c r="M107" s="24"/>
      <c r="N107" s="200"/>
      <c r="O107" s="199"/>
      <c r="P107" s="24"/>
      <c r="Q107" s="24"/>
      <c r="R107" s="24"/>
      <c r="S107" s="24"/>
      <c r="T107" s="24"/>
      <c r="U107" s="24"/>
      <c r="V107" s="24"/>
      <c r="W107" s="24"/>
      <c r="X107" s="24"/>
      <c r="Y107" s="24"/>
      <c r="Z107" s="24"/>
      <c r="AA107" s="24"/>
      <c r="AB107" s="200"/>
    </row>
    <row r="108" spans="1:28">
      <c r="A108" s="199"/>
      <c r="B108" s="24"/>
      <c r="C108" s="24"/>
      <c r="D108" s="24"/>
      <c r="E108" s="24"/>
      <c r="F108" s="24"/>
      <c r="G108" s="24"/>
      <c r="H108" s="24"/>
      <c r="I108" s="24"/>
      <c r="J108" s="24"/>
      <c r="K108" s="24"/>
      <c r="L108" s="24"/>
      <c r="M108" s="24"/>
      <c r="N108" s="200"/>
      <c r="O108" s="199"/>
      <c r="P108" s="24"/>
      <c r="Q108" s="24"/>
      <c r="R108" s="24"/>
      <c r="S108" s="24"/>
      <c r="T108" s="24"/>
      <c r="U108" s="24"/>
      <c r="V108" s="24"/>
      <c r="W108" s="24"/>
      <c r="X108" s="24"/>
      <c r="Y108" s="24"/>
      <c r="Z108" s="24"/>
      <c r="AA108" s="24"/>
      <c r="AB108" s="200"/>
    </row>
    <row r="109" spans="1:28">
      <c r="A109" s="199"/>
      <c r="B109" s="24"/>
      <c r="C109" s="24"/>
      <c r="D109" s="24"/>
      <c r="E109" s="24"/>
      <c r="F109" s="24"/>
      <c r="G109" s="24"/>
      <c r="H109" s="24"/>
      <c r="I109" s="24"/>
      <c r="J109" s="24"/>
      <c r="K109" s="24"/>
      <c r="L109" s="24"/>
      <c r="M109" s="24"/>
      <c r="N109" s="200"/>
      <c r="O109" s="199"/>
      <c r="P109" s="24"/>
      <c r="Q109" s="24"/>
      <c r="R109" s="24"/>
      <c r="S109" s="24"/>
      <c r="T109" s="24"/>
      <c r="U109" s="24"/>
      <c r="V109" s="24"/>
      <c r="W109" s="24"/>
      <c r="X109" s="24"/>
      <c r="Y109" s="24"/>
      <c r="Z109" s="24"/>
      <c r="AA109" s="24"/>
      <c r="AB109" s="200"/>
    </row>
    <row r="110" spans="1:28">
      <c r="A110" s="199"/>
      <c r="B110" s="24"/>
      <c r="C110" s="24"/>
      <c r="D110" s="24"/>
      <c r="E110" s="24"/>
      <c r="F110" s="24"/>
      <c r="G110" s="24"/>
      <c r="H110" s="24"/>
      <c r="I110" s="24"/>
      <c r="J110" s="24"/>
      <c r="K110" s="24"/>
      <c r="L110" s="24"/>
      <c r="M110" s="24"/>
      <c r="N110" s="200"/>
      <c r="O110" s="199"/>
      <c r="P110" s="24"/>
      <c r="Q110" s="24"/>
      <c r="R110" s="24"/>
      <c r="S110" s="24"/>
      <c r="T110" s="24"/>
      <c r="U110" s="24"/>
      <c r="V110" s="24"/>
      <c r="W110" s="24"/>
      <c r="X110" s="24"/>
      <c r="Y110" s="24"/>
      <c r="Z110" s="24"/>
      <c r="AA110" s="24"/>
      <c r="AB110" s="200"/>
    </row>
    <row r="111" spans="1:28">
      <c r="A111" s="199"/>
      <c r="B111" s="24"/>
      <c r="C111" s="24"/>
      <c r="D111" s="24"/>
      <c r="E111" s="24"/>
      <c r="F111" s="24"/>
      <c r="G111" s="24"/>
      <c r="H111" s="24"/>
      <c r="I111" s="24"/>
      <c r="J111" s="24"/>
      <c r="K111" s="24"/>
      <c r="L111" s="24"/>
      <c r="M111" s="24"/>
      <c r="N111" s="200"/>
      <c r="O111" s="199"/>
      <c r="P111" s="24"/>
      <c r="Q111" s="24"/>
      <c r="R111" s="24"/>
      <c r="S111" s="24"/>
      <c r="T111" s="24"/>
      <c r="U111" s="24"/>
      <c r="V111" s="24"/>
      <c r="W111" s="24"/>
      <c r="X111" s="24"/>
      <c r="Y111" s="24"/>
      <c r="Z111" s="24"/>
      <c r="AA111" s="24"/>
      <c r="AB111" s="200"/>
    </row>
    <row r="112" spans="1:28">
      <c r="A112" s="199"/>
      <c r="B112" s="24"/>
      <c r="C112" s="24"/>
      <c r="D112" s="24"/>
      <c r="E112" s="24"/>
      <c r="F112" s="24"/>
      <c r="G112" s="24"/>
      <c r="H112" s="24"/>
      <c r="I112" s="24"/>
      <c r="J112" s="24"/>
      <c r="K112" s="24"/>
      <c r="L112" s="24"/>
      <c r="M112" s="24"/>
      <c r="N112" s="200"/>
      <c r="O112" s="199"/>
      <c r="P112" s="24"/>
      <c r="Q112" s="24"/>
      <c r="R112" s="24"/>
      <c r="S112" s="24"/>
      <c r="T112" s="24"/>
      <c r="U112" s="24"/>
      <c r="V112" s="24"/>
      <c r="W112" s="24"/>
      <c r="X112" s="24"/>
      <c r="Y112" s="24"/>
      <c r="Z112" s="24"/>
      <c r="AA112" s="24"/>
      <c r="AB112" s="200"/>
    </row>
    <row r="113" spans="1:28">
      <c r="A113" s="201"/>
      <c r="B113" s="202"/>
      <c r="C113" s="202"/>
      <c r="D113" s="202"/>
      <c r="E113" s="202"/>
      <c r="F113" s="202"/>
      <c r="G113" s="202"/>
      <c r="H113" s="202"/>
      <c r="I113" s="202"/>
      <c r="J113" s="202"/>
      <c r="K113" s="202"/>
      <c r="L113" s="202"/>
      <c r="M113" s="202"/>
      <c r="N113" s="203"/>
      <c r="O113" s="201"/>
      <c r="P113" s="202"/>
      <c r="Q113" s="202"/>
      <c r="R113" s="202"/>
      <c r="S113" s="202"/>
      <c r="T113" s="202"/>
      <c r="U113" s="202"/>
      <c r="V113" s="202"/>
      <c r="W113" s="202"/>
      <c r="X113" s="202"/>
      <c r="Y113" s="202"/>
      <c r="Z113" s="202"/>
      <c r="AA113" s="202"/>
      <c r="AB113" s="203"/>
    </row>
    <row r="114" spans="1:28" ht="30" customHeight="1">
      <c r="A114" s="211" t="s">
        <v>1148</v>
      </c>
      <c r="B114" s="749" t="s">
        <v>1251</v>
      </c>
      <c r="C114" s="749"/>
      <c r="D114" s="749"/>
      <c r="E114" s="749"/>
      <c r="F114" s="749"/>
      <c r="G114" s="749"/>
      <c r="H114" s="749"/>
      <c r="I114" s="749"/>
      <c r="J114" s="749"/>
      <c r="K114" s="749"/>
      <c r="L114" s="198"/>
      <c r="M114" s="371"/>
      <c r="N114" s="212"/>
      <c r="O114" s="211"/>
      <c r="P114" s="198"/>
      <c r="Q114" s="198"/>
      <c r="R114" s="198"/>
      <c r="S114" s="198"/>
      <c r="T114" s="198"/>
      <c r="U114" s="198"/>
      <c r="V114" s="198"/>
      <c r="W114" s="198"/>
      <c r="X114" s="198"/>
      <c r="Y114" s="198"/>
      <c r="Z114" s="198"/>
      <c r="AA114" s="198"/>
      <c r="AB114" s="212" t="s">
        <v>1149</v>
      </c>
    </row>
    <row r="115" spans="1:28">
      <c r="A115" s="199"/>
      <c r="B115" s="24"/>
      <c r="C115" s="24"/>
      <c r="D115" s="24"/>
      <c r="E115" s="24"/>
      <c r="F115" s="24"/>
      <c r="G115" s="24"/>
      <c r="H115" s="24"/>
      <c r="I115" s="24"/>
      <c r="J115" s="24"/>
      <c r="K115" s="24"/>
      <c r="L115" s="24"/>
      <c r="M115" s="24"/>
      <c r="N115" s="200"/>
      <c r="O115" s="199"/>
      <c r="P115" s="24"/>
      <c r="Q115" s="24"/>
      <c r="R115" s="24"/>
      <c r="S115" s="24"/>
      <c r="T115" s="24"/>
      <c r="U115" s="24"/>
      <c r="V115" s="24"/>
      <c r="W115" s="24"/>
      <c r="X115" s="24"/>
      <c r="Y115" s="24"/>
      <c r="Z115" s="24"/>
      <c r="AA115" s="24"/>
      <c r="AB115" s="200"/>
    </row>
    <row r="116" spans="1:28" ht="15.6">
      <c r="A116" s="199"/>
      <c r="B116" s="370"/>
      <c r="C116" s="24"/>
      <c r="D116" s="24"/>
      <c r="E116" s="24"/>
      <c r="F116" s="24"/>
      <c r="G116" s="24"/>
      <c r="H116" s="24"/>
      <c r="I116" s="24"/>
      <c r="J116" s="24"/>
      <c r="K116" s="24"/>
      <c r="L116" s="24"/>
      <c r="M116" s="24"/>
      <c r="N116" s="200"/>
      <c r="O116" s="199"/>
      <c r="P116" s="24"/>
      <c r="Q116" s="24"/>
      <c r="R116" s="24"/>
      <c r="S116" s="24"/>
      <c r="T116" s="24"/>
      <c r="U116" s="24"/>
      <c r="V116" s="24"/>
      <c r="W116" s="24"/>
      <c r="X116" s="24"/>
      <c r="Y116" s="24"/>
      <c r="Z116" s="24"/>
      <c r="AA116" s="24"/>
      <c r="AB116" s="200"/>
    </row>
    <row r="117" spans="1:28">
      <c r="A117" s="199"/>
      <c r="B117" s="24"/>
      <c r="C117" s="24"/>
      <c r="D117" s="24"/>
      <c r="E117" s="24"/>
      <c r="F117" s="24"/>
      <c r="G117" s="24"/>
      <c r="H117" s="24"/>
      <c r="I117" s="24"/>
      <c r="J117" s="24"/>
      <c r="K117" s="24"/>
      <c r="L117" s="24"/>
      <c r="M117" s="24"/>
      <c r="N117" s="200"/>
      <c r="O117" s="199"/>
      <c r="P117" s="24"/>
      <c r="Q117" s="24"/>
      <c r="R117" s="24"/>
      <c r="S117" s="24"/>
      <c r="T117" s="24"/>
      <c r="U117" s="24"/>
      <c r="V117" s="24"/>
      <c r="W117" s="24"/>
      <c r="X117" s="24"/>
      <c r="Y117" s="24"/>
      <c r="Z117" s="24"/>
      <c r="AA117" s="24"/>
      <c r="AB117" s="200"/>
    </row>
    <row r="118" spans="1:28">
      <c r="A118" s="199"/>
      <c r="B118" s="24"/>
      <c r="C118" s="24"/>
      <c r="D118" s="24"/>
      <c r="E118" s="24"/>
      <c r="F118" s="24"/>
      <c r="G118" s="24"/>
      <c r="H118" s="24"/>
      <c r="I118" s="24"/>
      <c r="J118" s="24"/>
      <c r="K118" s="24"/>
      <c r="L118" s="24"/>
      <c r="M118" s="24"/>
      <c r="N118" s="200"/>
      <c r="O118" s="199"/>
      <c r="P118" s="24"/>
      <c r="Q118" s="24"/>
      <c r="R118" s="24"/>
      <c r="S118" s="24"/>
      <c r="T118" s="24"/>
      <c r="U118" s="24"/>
      <c r="V118" s="24"/>
      <c r="W118" s="24"/>
      <c r="X118" s="24"/>
      <c r="Y118" s="24"/>
      <c r="Z118" s="24"/>
      <c r="AA118" s="24"/>
      <c r="AB118" s="200"/>
    </row>
    <row r="119" spans="1:28">
      <c r="A119" s="199"/>
      <c r="B119" s="24"/>
      <c r="C119" s="24"/>
      <c r="D119" s="24"/>
      <c r="E119" s="24"/>
      <c r="F119" s="24"/>
      <c r="G119" s="24"/>
      <c r="H119" s="24"/>
      <c r="I119" s="24"/>
      <c r="J119" s="24"/>
      <c r="K119" s="24"/>
      <c r="L119" s="24"/>
      <c r="M119" s="24"/>
      <c r="N119" s="200"/>
      <c r="O119" s="199"/>
      <c r="P119" s="24"/>
      <c r="Q119" s="24"/>
      <c r="R119" s="24"/>
      <c r="S119" s="24"/>
      <c r="T119" s="24"/>
      <c r="U119" s="24"/>
      <c r="V119" s="24"/>
      <c r="W119" s="24"/>
      <c r="X119" s="24"/>
      <c r="Y119" s="24"/>
      <c r="Z119" s="24"/>
      <c r="AA119" s="24"/>
      <c r="AB119" s="200"/>
    </row>
    <row r="120" spans="1:28">
      <c r="A120" s="199"/>
      <c r="B120" s="24"/>
      <c r="C120" s="24"/>
      <c r="D120" s="24"/>
      <c r="E120" s="24"/>
      <c r="F120" s="24"/>
      <c r="G120" s="24"/>
      <c r="H120" s="24"/>
      <c r="I120" s="24"/>
      <c r="J120" s="24"/>
      <c r="K120" s="24"/>
      <c r="L120" s="24"/>
      <c r="M120" s="24"/>
      <c r="N120" s="200"/>
      <c r="O120" s="199"/>
      <c r="P120" s="24"/>
      <c r="Q120" s="24"/>
      <c r="R120" s="24"/>
      <c r="S120" s="24"/>
      <c r="T120" s="24"/>
      <c r="U120" s="24"/>
      <c r="V120" s="24"/>
      <c r="W120" s="24"/>
      <c r="X120" s="24"/>
      <c r="Y120" s="24"/>
      <c r="Z120" s="24"/>
      <c r="AA120" s="24"/>
      <c r="AB120" s="200"/>
    </row>
    <row r="121" spans="1:28">
      <c r="A121" s="199"/>
      <c r="B121" s="24"/>
      <c r="C121" s="24"/>
      <c r="D121" s="24"/>
      <c r="E121" s="24"/>
      <c r="F121" s="24"/>
      <c r="G121" s="24"/>
      <c r="H121" s="24"/>
      <c r="I121" s="24"/>
      <c r="J121" s="24"/>
      <c r="K121" s="24"/>
      <c r="L121" s="24"/>
      <c r="M121" s="24"/>
      <c r="N121" s="200"/>
      <c r="O121" s="199"/>
      <c r="P121" s="24"/>
      <c r="Q121" s="24"/>
      <c r="R121" s="24"/>
      <c r="S121" s="24"/>
      <c r="T121" s="24"/>
      <c r="U121" s="24"/>
      <c r="V121" s="24"/>
      <c r="W121" s="24"/>
      <c r="X121" s="24"/>
      <c r="Y121" s="24"/>
      <c r="Z121" s="24"/>
      <c r="AA121" s="24"/>
      <c r="AB121" s="200"/>
    </row>
    <row r="122" spans="1:28">
      <c r="A122" s="199"/>
      <c r="B122" s="24"/>
      <c r="C122" s="24"/>
      <c r="D122" s="24"/>
      <c r="E122" s="24"/>
      <c r="F122" s="24"/>
      <c r="G122" s="24"/>
      <c r="H122" s="24"/>
      <c r="I122" s="24"/>
      <c r="J122" s="24"/>
      <c r="K122" s="24"/>
      <c r="L122" s="24"/>
      <c r="M122" s="24"/>
      <c r="N122" s="200"/>
      <c r="O122" s="199"/>
      <c r="P122" s="24"/>
      <c r="Q122" s="24"/>
      <c r="R122" s="24"/>
      <c r="S122" s="24"/>
      <c r="T122" s="24"/>
      <c r="U122" s="24"/>
      <c r="V122" s="24"/>
      <c r="W122" s="24"/>
      <c r="X122" s="24"/>
      <c r="Y122" s="24"/>
      <c r="Z122" s="24"/>
      <c r="AA122" s="24"/>
      <c r="AB122" s="200"/>
    </row>
    <row r="123" spans="1:28">
      <c r="A123" s="199"/>
      <c r="B123" s="24"/>
      <c r="C123" s="24"/>
      <c r="D123" s="24"/>
      <c r="E123" s="24"/>
      <c r="F123" s="24"/>
      <c r="G123" s="24"/>
      <c r="H123" s="24"/>
      <c r="I123" s="24"/>
      <c r="J123" s="24"/>
      <c r="K123" s="24"/>
      <c r="L123" s="24"/>
      <c r="M123" s="24"/>
      <c r="N123" s="200"/>
      <c r="O123" s="199"/>
      <c r="P123" s="24"/>
      <c r="Q123" s="24"/>
      <c r="R123" s="24"/>
      <c r="S123" s="24"/>
      <c r="T123" s="24"/>
      <c r="U123" s="24"/>
      <c r="V123" s="24"/>
      <c r="W123" s="24"/>
      <c r="X123" s="24"/>
      <c r="Y123" s="24"/>
      <c r="Z123" s="24"/>
      <c r="AA123" s="24"/>
      <c r="AB123" s="200"/>
    </row>
    <row r="124" spans="1:28" ht="19.95" customHeight="1">
      <c r="A124" s="199"/>
      <c r="B124" s="24"/>
      <c r="C124" s="24"/>
      <c r="D124" s="24"/>
      <c r="E124" s="24"/>
      <c r="F124" s="24"/>
      <c r="G124" s="24"/>
      <c r="H124" s="24"/>
      <c r="I124" s="24"/>
      <c r="J124" s="24"/>
      <c r="K124" s="24"/>
      <c r="L124" s="24"/>
      <c r="M124" s="24"/>
      <c r="N124" s="200"/>
      <c r="O124" s="199"/>
      <c r="P124" s="24"/>
      <c r="Q124" s="24"/>
      <c r="R124" s="24"/>
      <c r="S124" s="24"/>
      <c r="T124" s="24"/>
      <c r="U124" s="24"/>
      <c r="V124" s="24"/>
      <c r="W124" s="24"/>
      <c r="X124" s="24"/>
      <c r="Y124" s="24"/>
      <c r="Z124" s="24"/>
      <c r="AA124" s="24"/>
      <c r="AB124" s="200"/>
    </row>
    <row r="125" spans="1:28" ht="19.95" customHeight="1">
      <c r="A125" s="199"/>
      <c r="B125" s="24"/>
      <c r="C125" s="24"/>
      <c r="D125" s="24"/>
      <c r="E125" s="24"/>
      <c r="F125" s="24"/>
      <c r="G125" s="24"/>
      <c r="H125" s="24"/>
      <c r="I125" s="24"/>
      <c r="J125" s="24"/>
      <c r="K125" s="24"/>
      <c r="L125" s="24"/>
      <c r="M125" s="24"/>
      <c r="N125" s="200"/>
      <c r="O125" s="199"/>
      <c r="P125" s="24"/>
      <c r="Q125" s="24"/>
      <c r="R125" s="24"/>
      <c r="S125" s="24"/>
      <c r="T125" s="24"/>
      <c r="U125" s="24"/>
      <c r="V125" s="24"/>
      <c r="W125" s="24"/>
      <c r="X125" s="24"/>
      <c r="Y125" s="24"/>
      <c r="Z125" s="24"/>
      <c r="AA125" s="24"/>
      <c r="AB125" s="200"/>
    </row>
    <row r="126" spans="1:28" ht="19.95" customHeight="1">
      <c r="A126" s="199"/>
      <c r="B126" s="24"/>
      <c r="C126" s="24"/>
      <c r="D126" s="24"/>
      <c r="E126" s="24"/>
      <c r="F126" s="24"/>
      <c r="G126" s="24"/>
      <c r="H126" s="24"/>
      <c r="I126" s="24"/>
      <c r="J126" s="24"/>
      <c r="K126" s="24"/>
      <c r="L126" s="24"/>
      <c r="M126" s="24"/>
      <c r="N126" s="200"/>
      <c r="O126" s="199"/>
      <c r="P126" s="24"/>
      <c r="Q126" s="24"/>
      <c r="R126" s="24"/>
      <c r="S126" s="24"/>
      <c r="T126" s="24"/>
      <c r="U126" s="24"/>
      <c r="V126" s="24"/>
      <c r="W126" s="24"/>
      <c r="X126" s="24"/>
      <c r="Y126" s="24"/>
      <c r="Z126" s="24"/>
      <c r="AA126" s="24"/>
      <c r="AB126" s="200"/>
    </row>
    <row r="127" spans="1:28" ht="19.95" customHeight="1">
      <c r="A127" s="199"/>
      <c r="B127" s="24"/>
      <c r="C127" s="24"/>
      <c r="D127" s="24"/>
      <c r="E127" s="24"/>
      <c r="F127" s="24"/>
      <c r="G127" s="24"/>
      <c r="H127" s="24"/>
      <c r="I127" s="24"/>
      <c r="J127" s="24"/>
      <c r="K127" s="24"/>
      <c r="L127" s="24"/>
      <c r="M127" s="24"/>
      <c r="N127" s="200"/>
      <c r="O127" s="199"/>
      <c r="P127" s="24"/>
      <c r="Q127" s="24"/>
      <c r="R127" s="24"/>
      <c r="S127" s="24"/>
      <c r="T127" s="24"/>
      <c r="U127" s="24"/>
      <c r="V127" s="24"/>
      <c r="W127" s="24"/>
      <c r="X127" s="24"/>
      <c r="Y127" s="24"/>
      <c r="Z127" s="24"/>
      <c r="AA127" s="24"/>
      <c r="AB127" s="200"/>
    </row>
    <row r="128" spans="1:28" ht="19.95" customHeight="1">
      <c r="A128" s="199"/>
      <c r="B128" s="24"/>
      <c r="C128" s="24"/>
      <c r="D128" s="24"/>
      <c r="E128" s="24"/>
      <c r="F128" s="24"/>
      <c r="G128" s="24"/>
      <c r="H128" s="24"/>
      <c r="I128" s="24"/>
      <c r="J128" s="24"/>
      <c r="K128" s="24"/>
      <c r="L128" s="24"/>
      <c r="M128" s="24"/>
      <c r="N128" s="200"/>
      <c r="O128" s="199"/>
      <c r="P128" s="24"/>
      <c r="Q128" s="24"/>
      <c r="R128" s="24"/>
      <c r="S128" s="24"/>
      <c r="T128" s="24"/>
      <c r="U128" s="24"/>
      <c r="V128" s="24"/>
      <c r="W128" s="24"/>
      <c r="X128" s="24"/>
      <c r="Y128" s="24"/>
      <c r="Z128" s="24"/>
      <c r="AA128" s="24"/>
      <c r="AB128" s="200"/>
    </row>
    <row r="129" spans="1:90" ht="19.95" customHeight="1">
      <c r="A129" s="199"/>
      <c r="B129" s="24"/>
      <c r="C129" s="24"/>
      <c r="D129" s="24"/>
      <c r="E129" s="24"/>
      <c r="F129" s="24"/>
      <c r="G129" s="24"/>
      <c r="H129" s="24"/>
      <c r="I129" s="24"/>
      <c r="J129" s="24"/>
      <c r="K129" s="24"/>
      <c r="L129" s="24"/>
      <c r="M129" s="24"/>
      <c r="N129" s="200"/>
      <c r="O129" s="199"/>
      <c r="P129" s="24"/>
      <c r="Q129" s="24"/>
      <c r="R129" s="24"/>
      <c r="S129" s="24"/>
      <c r="T129" s="24"/>
      <c r="U129" s="24"/>
      <c r="V129" s="24"/>
      <c r="W129" s="24"/>
      <c r="X129" s="24"/>
      <c r="Y129" s="24"/>
      <c r="Z129" s="24"/>
      <c r="AA129" s="24"/>
      <c r="AB129" s="200"/>
    </row>
    <row r="130" spans="1:90" ht="19.95" customHeight="1">
      <c r="A130" s="199"/>
      <c r="B130" s="24"/>
      <c r="C130" s="24"/>
      <c r="D130" s="24"/>
      <c r="E130" s="24"/>
      <c r="F130" s="24"/>
      <c r="G130" s="24"/>
      <c r="H130" s="24"/>
      <c r="I130" s="24"/>
      <c r="J130" s="24"/>
      <c r="K130" s="24"/>
      <c r="L130" s="24"/>
      <c r="M130" s="24"/>
      <c r="N130" s="200"/>
      <c r="O130" s="199"/>
      <c r="P130" s="24"/>
      <c r="Q130" s="24"/>
      <c r="R130" s="24"/>
      <c r="S130" s="24"/>
      <c r="T130" s="24"/>
      <c r="U130" s="24"/>
      <c r="V130" s="24"/>
      <c r="W130" s="24"/>
      <c r="X130" s="24"/>
      <c r="Y130" s="24"/>
      <c r="Z130" s="24"/>
      <c r="AA130" s="24"/>
      <c r="AB130" s="200"/>
    </row>
    <row r="131" spans="1:90" ht="19.95" customHeight="1">
      <c r="A131" s="199"/>
      <c r="B131" s="24"/>
      <c r="C131" s="24"/>
      <c r="D131" s="24"/>
      <c r="E131" s="24"/>
      <c r="F131" s="24"/>
      <c r="G131" s="24"/>
      <c r="H131" s="24"/>
      <c r="I131" s="24"/>
      <c r="J131" s="24"/>
      <c r="K131" s="24"/>
      <c r="L131" s="24"/>
      <c r="M131" s="24"/>
      <c r="N131" s="200"/>
      <c r="O131" s="199"/>
      <c r="P131" s="24"/>
      <c r="Q131" s="24"/>
      <c r="R131" s="24"/>
      <c r="S131" s="24"/>
      <c r="T131" s="24"/>
      <c r="U131" s="24"/>
      <c r="V131" s="24"/>
      <c r="W131" s="24"/>
      <c r="X131" s="24"/>
      <c r="Y131" s="24"/>
      <c r="Z131" s="24"/>
      <c r="AA131" s="24"/>
      <c r="AB131" s="200"/>
    </row>
    <row r="132" spans="1:90" ht="19.95" customHeight="1">
      <c r="A132" s="199"/>
      <c r="B132" s="24"/>
      <c r="C132" s="24"/>
      <c r="D132" s="24"/>
      <c r="E132" s="24"/>
      <c r="F132" s="24"/>
      <c r="G132" s="24"/>
      <c r="H132" s="24"/>
      <c r="I132" s="24"/>
      <c r="J132" s="24"/>
      <c r="K132" s="24"/>
      <c r="L132" s="24"/>
      <c r="M132" s="24"/>
      <c r="N132" s="200"/>
      <c r="O132" s="199"/>
      <c r="P132" s="24"/>
      <c r="Q132" s="24"/>
      <c r="R132" s="24"/>
      <c r="S132" s="24"/>
      <c r="T132" s="24"/>
      <c r="U132" s="24"/>
      <c r="V132" s="24"/>
      <c r="W132" s="24"/>
      <c r="X132" s="24"/>
      <c r="Y132" s="24"/>
      <c r="Z132" s="24"/>
      <c r="AA132" s="24"/>
      <c r="AB132" s="200"/>
    </row>
    <row r="133" spans="1:90" ht="19.95" customHeight="1">
      <c r="A133" s="199"/>
      <c r="B133" s="24"/>
      <c r="C133" s="24"/>
      <c r="D133" s="24"/>
      <c r="E133" s="24"/>
      <c r="F133" s="24"/>
      <c r="G133" s="24"/>
      <c r="H133" s="24"/>
      <c r="I133" s="24"/>
      <c r="J133" s="24"/>
      <c r="K133" s="24"/>
      <c r="L133" s="24"/>
      <c r="M133" s="24"/>
      <c r="N133" s="200"/>
      <c r="O133" s="199"/>
      <c r="P133" s="24"/>
      <c r="Q133" s="24"/>
      <c r="R133" s="24"/>
      <c r="S133" s="24"/>
      <c r="T133" s="24"/>
      <c r="U133" s="24"/>
      <c r="V133" s="24"/>
      <c r="W133" s="24"/>
      <c r="X133" s="24"/>
      <c r="Y133" s="24"/>
      <c r="Z133" s="24"/>
      <c r="AA133" s="24"/>
      <c r="AB133" s="200"/>
    </row>
    <row r="134" spans="1:90" ht="19.95" customHeight="1">
      <c r="A134" s="199"/>
      <c r="B134" s="24"/>
      <c r="C134" s="24"/>
      <c r="D134" s="24"/>
      <c r="E134" s="24"/>
      <c r="F134" s="24"/>
      <c r="G134" s="24"/>
      <c r="H134" s="24"/>
      <c r="I134" s="24"/>
      <c r="J134" s="24"/>
      <c r="K134" s="24"/>
      <c r="L134" s="24"/>
      <c r="M134" s="24"/>
      <c r="N134" s="200"/>
      <c r="O134" s="199"/>
      <c r="P134" s="24"/>
      <c r="Q134" s="24"/>
      <c r="R134" s="24"/>
      <c r="S134" s="24"/>
      <c r="T134" s="24"/>
      <c r="U134" s="24"/>
      <c r="V134" s="24"/>
      <c r="W134" s="24"/>
      <c r="X134" s="24"/>
      <c r="Y134" s="24"/>
      <c r="Z134" s="24"/>
      <c r="AA134" s="24"/>
      <c r="AB134" s="200"/>
    </row>
    <row r="135" spans="1:90" ht="19.95" customHeight="1">
      <c r="A135" s="199"/>
      <c r="B135" s="24"/>
      <c r="C135" s="24"/>
      <c r="D135" s="24"/>
      <c r="E135" s="24"/>
      <c r="F135" s="24"/>
      <c r="G135" s="24"/>
      <c r="H135" s="24"/>
      <c r="I135" s="24"/>
      <c r="J135" s="24"/>
      <c r="K135" s="24"/>
      <c r="L135" s="24"/>
      <c r="M135" s="24"/>
      <c r="N135" s="200"/>
      <c r="O135" s="199"/>
      <c r="P135" s="24"/>
      <c r="Q135" s="24"/>
      <c r="R135" s="24"/>
      <c r="S135" s="24"/>
      <c r="T135" s="24"/>
      <c r="U135" s="24"/>
      <c r="V135" s="24"/>
      <c r="W135" s="24"/>
      <c r="X135" s="24"/>
      <c r="Y135" s="24"/>
      <c r="Z135" s="24"/>
      <c r="AA135" s="24"/>
      <c r="AB135" s="200"/>
    </row>
    <row r="136" spans="1:90" ht="19.95" customHeight="1">
      <c r="A136" s="199"/>
      <c r="B136" s="24"/>
      <c r="C136" s="24"/>
      <c r="D136" s="24"/>
      <c r="E136" s="24"/>
      <c r="F136" s="24"/>
      <c r="G136" s="24"/>
      <c r="H136" s="24"/>
      <c r="I136" s="24"/>
      <c r="J136" s="24"/>
      <c r="K136" s="24"/>
      <c r="L136" s="24"/>
      <c r="M136" s="24"/>
      <c r="N136" s="200"/>
      <c r="O136" s="199"/>
      <c r="P136" s="24"/>
      <c r="Q136" s="24"/>
      <c r="R136" s="24"/>
      <c r="S136" s="24"/>
      <c r="T136" s="24"/>
      <c r="U136" s="24"/>
      <c r="V136" s="24"/>
      <c r="W136" s="24"/>
      <c r="X136" s="24"/>
      <c r="Y136" s="24"/>
      <c r="Z136" s="24"/>
      <c r="AA136" s="24"/>
      <c r="AB136" s="200"/>
    </row>
    <row r="137" spans="1:90" ht="19.95" customHeight="1">
      <c r="A137" s="199"/>
      <c r="B137" s="24"/>
      <c r="C137" s="24"/>
      <c r="D137" s="24"/>
      <c r="E137" s="24"/>
      <c r="F137" s="24"/>
      <c r="G137" s="24"/>
      <c r="H137" s="24"/>
      <c r="I137" s="24"/>
      <c r="J137" s="24"/>
      <c r="K137" s="24"/>
      <c r="L137" s="24"/>
      <c r="M137" s="24"/>
      <c r="N137" s="200"/>
      <c r="O137" s="199"/>
      <c r="P137" s="24"/>
      <c r="Q137" s="24"/>
      <c r="R137" s="24"/>
      <c r="S137" s="24"/>
      <c r="T137" s="24"/>
      <c r="U137" s="24"/>
      <c r="V137" s="24"/>
      <c r="W137" s="24"/>
      <c r="X137" s="24"/>
      <c r="Y137" s="24"/>
      <c r="Z137" s="24"/>
      <c r="AA137" s="24"/>
      <c r="AB137" s="200"/>
    </row>
    <row r="138" spans="1:90" ht="12.75" customHeight="1">
      <c r="A138" s="199"/>
      <c r="B138" s="24"/>
      <c r="C138" s="24"/>
      <c r="D138" s="24"/>
      <c r="E138" s="24"/>
      <c r="F138" s="24"/>
      <c r="G138" s="24"/>
      <c r="H138" s="24"/>
      <c r="I138" s="24"/>
      <c r="J138" s="24"/>
      <c r="K138" s="24"/>
      <c r="L138" s="24"/>
      <c r="M138" s="24"/>
      <c r="N138" s="200"/>
      <c r="O138" s="199"/>
      <c r="P138" s="24"/>
      <c r="Q138" s="24"/>
      <c r="R138" s="24"/>
      <c r="S138" s="24"/>
      <c r="T138" s="24"/>
      <c r="U138" s="24"/>
      <c r="V138" s="24"/>
      <c r="W138" s="24"/>
      <c r="X138" s="24"/>
      <c r="Y138" s="24"/>
      <c r="Z138" s="24"/>
      <c r="AA138" s="24"/>
      <c r="AB138" s="200"/>
      <c r="CD138" s="37"/>
    </row>
    <row r="139" spans="1:90" ht="12.75" customHeight="1">
      <c r="A139" s="199"/>
      <c r="B139" s="24"/>
      <c r="C139" s="24"/>
      <c r="D139" s="24"/>
      <c r="E139" s="24"/>
      <c r="F139" s="24"/>
      <c r="G139" s="24"/>
      <c r="H139" s="24"/>
      <c r="I139" s="24"/>
      <c r="J139" s="24"/>
      <c r="K139" s="24"/>
      <c r="L139" s="24"/>
      <c r="M139" s="24"/>
      <c r="N139" s="200"/>
      <c r="O139" s="199"/>
      <c r="P139" s="24"/>
      <c r="Q139" s="24"/>
      <c r="R139" s="24"/>
      <c r="S139" s="24"/>
      <c r="T139" s="24"/>
      <c r="U139" s="24"/>
      <c r="V139" s="24"/>
      <c r="W139" s="24"/>
      <c r="X139" s="24"/>
      <c r="Y139" s="24"/>
      <c r="Z139" s="24"/>
      <c r="AA139" s="24"/>
      <c r="AB139" s="200"/>
      <c r="CL139" s="315"/>
    </row>
    <row r="140" spans="1:90" ht="12.75" customHeight="1">
      <c r="A140" s="199"/>
      <c r="B140" s="24"/>
      <c r="C140" s="24"/>
      <c r="D140" s="24"/>
      <c r="E140" s="24"/>
      <c r="F140" s="24"/>
      <c r="G140" s="24"/>
      <c r="H140" s="24"/>
      <c r="I140" s="24"/>
      <c r="J140" s="24"/>
      <c r="K140" s="24"/>
      <c r="L140" s="24"/>
      <c r="M140" s="24"/>
      <c r="N140" s="200"/>
      <c r="O140" s="199"/>
      <c r="P140" s="24"/>
      <c r="Q140" s="24"/>
      <c r="R140" s="24"/>
      <c r="S140" s="24"/>
      <c r="T140" s="24"/>
      <c r="U140" s="24"/>
      <c r="V140" s="24"/>
      <c r="W140" s="24"/>
      <c r="X140" s="24"/>
      <c r="Y140" s="24"/>
      <c r="Z140" s="24"/>
      <c r="AA140" s="24"/>
      <c r="AB140" s="200"/>
    </row>
    <row r="141" spans="1:90" ht="12.75" customHeight="1">
      <c r="A141" s="199"/>
      <c r="B141" s="24"/>
      <c r="C141" s="24"/>
      <c r="D141" s="24"/>
      <c r="E141" s="24"/>
      <c r="F141" s="24"/>
      <c r="G141" s="24"/>
      <c r="H141" s="24"/>
      <c r="I141" s="24"/>
      <c r="J141" s="24"/>
      <c r="K141" s="24"/>
      <c r="L141" s="24"/>
      <c r="M141" s="24"/>
      <c r="N141" s="200"/>
      <c r="O141" s="199"/>
      <c r="P141" s="24"/>
      <c r="Q141" s="24"/>
      <c r="R141" s="24"/>
      <c r="S141" s="24"/>
      <c r="T141" s="24"/>
      <c r="U141" s="24"/>
      <c r="V141" s="24"/>
      <c r="W141" s="24"/>
      <c r="X141" s="24"/>
      <c r="Y141" s="24"/>
      <c r="Z141" s="24"/>
      <c r="AA141" s="24"/>
      <c r="AB141" s="200"/>
    </row>
    <row r="142" spans="1:90" ht="12.75" customHeight="1">
      <c r="A142" s="199"/>
      <c r="B142" s="24"/>
      <c r="C142" s="24"/>
      <c r="D142" s="24"/>
      <c r="E142" s="24"/>
      <c r="F142" s="24"/>
      <c r="G142" s="24"/>
      <c r="H142" s="24"/>
      <c r="I142" s="24"/>
      <c r="J142" s="24"/>
      <c r="K142" s="24"/>
      <c r="L142" s="24"/>
      <c r="M142" s="24"/>
      <c r="N142" s="200"/>
      <c r="O142" s="199"/>
      <c r="P142" s="24"/>
      <c r="Q142" s="24"/>
      <c r="R142" s="24"/>
      <c r="S142" s="24"/>
      <c r="T142" s="24"/>
      <c r="U142" s="24"/>
      <c r="V142" s="24"/>
      <c r="W142" s="24"/>
      <c r="X142" s="24"/>
      <c r="Y142" s="24"/>
      <c r="Z142" s="24"/>
      <c r="AA142" s="24"/>
      <c r="AB142" s="200"/>
    </row>
    <row r="143" spans="1:90" ht="12.75" customHeight="1">
      <c r="A143" s="199"/>
      <c r="B143" s="24"/>
      <c r="C143" s="24"/>
      <c r="D143" s="24"/>
      <c r="E143" s="24"/>
      <c r="F143" s="24"/>
      <c r="G143" s="24"/>
      <c r="H143" s="24"/>
      <c r="I143" s="24"/>
      <c r="J143" s="24"/>
      <c r="K143" s="24"/>
      <c r="L143" s="24"/>
      <c r="M143" s="24"/>
      <c r="N143" s="200"/>
      <c r="O143" s="199"/>
      <c r="P143" s="24"/>
      <c r="Q143" s="24"/>
      <c r="R143" s="24"/>
      <c r="S143" s="24"/>
      <c r="T143" s="24"/>
      <c r="U143" s="24"/>
      <c r="V143" s="24"/>
      <c r="W143" s="24"/>
      <c r="X143" s="24"/>
      <c r="Y143" s="24"/>
      <c r="Z143" s="24"/>
      <c r="AA143" s="24"/>
      <c r="AB143" s="200"/>
    </row>
    <row r="144" spans="1:90" ht="12.75" customHeight="1">
      <c r="A144" s="199"/>
      <c r="B144" s="24"/>
      <c r="C144" s="24"/>
      <c r="D144" s="24"/>
      <c r="E144" s="24"/>
      <c r="F144" s="24"/>
      <c r="G144" s="24"/>
      <c r="H144" s="24"/>
      <c r="I144" s="24"/>
      <c r="J144" s="24"/>
      <c r="K144" s="24"/>
      <c r="L144" s="24"/>
      <c r="M144" s="24"/>
      <c r="N144" s="200"/>
      <c r="O144" s="199"/>
      <c r="P144" s="24"/>
      <c r="Q144" s="24"/>
      <c r="R144" s="24"/>
      <c r="S144" s="24"/>
      <c r="T144" s="24"/>
      <c r="U144" s="24"/>
      <c r="V144" s="24"/>
      <c r="W144" s="24"/>
      <c r="X144" s="24"/>
      <c r="Y144" s="24"/>
      <c r="Z144" s="24"/>
      <c r="AA144" s="24"/>
      <c r="AB144" s="200"/>
    </row>
    <row r="145" spans="1:28" ht="12.75" customHeight="1">
      <c r="A145" s="199"/>
      <c r="B145" s="24"/>
      <c r="C145" s="24"/>
      <c r="D145" s="24"/>
      <c r="E145" s="24"/>
      <c r="F145" s="24"/>
      <c r="G145" s="24"/>
      <c r="H145" s="24"/>
      <c r="I145" s="24"/>
      <c r="J145" s="24"/>
      <c r="K145" s="24"/>
      <c r="L145" s="24"/>
      <c r="M145" s="24"/>
      <c r="N145" s="200"/>
      <c r="O145" s="199"/>
      <c r="P145" s="24"/>
      <c r="Q145" s="24"/>
      <c r="R145" s="24"/>
      <c r="S145" s="24"/>
      <c r="T145" s="24"/>
      <c r="U145" s="24"/>
      <c r="V145" s="24"/>
      <c r="W145" s="24"/>
      <c r="X145" s="24"/>
      <c r="Y145" s="24"/>
      <c r="Z145" s="24"/>
      <c r="AA145" s="24"/>
      <c r="AB145" s="200"/>
    </row>
    <row r="146" spans="1:28" ht="12.75" customHeight="1">
      <c r="A146" s="199"/>
      <c r="B146" s="24"/>
      <c r="C146" s="24"/>
      <c r="D146" s="24"/>
      <c r="E146" s="24"/>
      <c r="F146" s="24"/>
      <c r="G146" s="24"/>
      <c r="H146" s="24"/>
      <c r="I146" s="24"/>
      <c r="J146" s="24"/>
      <c r="K146" s="24"/>
      <c r="L146" s="24"/>
      <c r="M146" s="24"/>
      <c r="N146" s="200"/>
      <c r="O146" s="199"/>
      <c r="P146" s="24"/>
      <c r="Q146" s="24"/>
      <c r="R146" s="24"/>
      <c r="S146" s="24"/>
      <c r="T146" s="24"/>
      <c r="U146" s="24"/>
      <c r="V146" s="24"/>
      <c r="W146" s="24"/>
      <c r="X146" s="24"/>
      <c r="Y146" s="24"/>
      <c r="Z146" s="24"/>
      <c r="AA146" s="24"/>
      <c r="AB146" s="200"/>
    </row>
    <row r="147" spans="1:28" ht="12.75" customHeight="1">
      <c r="A147" s="199"/>
      <c r="B147" s="24"/>
      <c r="C147" s="24"/>
      <c r="D147" s="24"/>
      <c r="E147" s="24"/>
      <c r="F147" s="24"/>
      <c r="G147" s="24"/>
      <c r="H147" s="24"/>
      <c r="I147" s="24"/>
      <c r="J147" s="24"/>
      <c r="K147" s="24"/>
      <c r="L147" s="24"/>
      <c r="M147" s="24"/>
      <c r="N147" s="200"/>
      <c r="O147" s="199"/>
      <c r="P147" s="24"/>
      <c r="Q147" s="24"/>
      <c r="R147" s="24"/>
      <c r="S147" s="24"/>
      <c r="T147" s="24"/>
      <c r="U147" s="24"/>
      <c r="V147" s="24"/>
      <c r="W147" s="24"/>
      <c r="X147" s="24"/>
      <c r="Y147" s="24"/>
      <c r="Z147" s="24"/>
      <c r="AA147" s="24"/>
      <c r="AB147" s="200"/>
    </row>
    <row r="148" spans="1:28" ht="13.8" customHeight="1">
      <c r="A148" s="199"/>
      <c r="B148" s="24"/>
      <c r="C148" s="24"/>
      <c r="D148" s="24"/>
      <c r="E148" s="24"/>
      <c r="F148" s="24"/>
      <c r="G148" s="24"/>
      <c r="H148" s="24"/>
      <c r="I148" s="24"/>
      <c r="J148" s="24"/>
      <c r="K148" s="24"/>
      <c r="L148" s="24"/>
      <c r="M148" s="24"/>
      <c r="N148" s="200"/>
      <c r="O148" s="199"/>
      <c r="P148" s="24"/>
      <c r="Q148" s="24"/>
      <c r="R148" s="24"/>
      <c r="S148" s="24"/>
      <c r="T148" s="24"/>
      <c r="U148" s="24"/>
      <c r="V148" s="24"/>
      <c r="W148" s="24"/>
      <c r="X148" s="24"/>
      <c r="Y148" s="24"/>
      <c r="Z148" s="24"/>
      <c r="AA148" s="24"/>
      <c r="AB148" s="200"/>
    </row>
    <row r="149" spans="1:28">
      <c r="A149" s="199"/>
      <c r="B149" s="24"/>
      <c r="C149" s="24"/>
      <c r="D149" s="24"/>
      <c r="E149" s="24"/>
      <c r="F149" s="24"/>
      <c r="G149" s="24"/>
      <c r="H149" s="24"/>
      <c r="I149" s="24"/>
      <c r="J149" s="24"/>
      <c r="K149" s="24"/>
      <c r="L149" s="24"/>
      <c r="M149" s="24"/>
      <c r="N149" s="200"/>
      <c r="O149" s="199"/>
      <c r="P149" s="24"/>
      <c r="Q149" s="24"/>
      <c r="R149" s="24"/>
      <c r="S149" s="24"/>
      <c r="T149" s="24"/>
      <c r="U149" s="24"/>
      <c r="V149" s="24"/>
      <c r="W149" s="24"/>
      <c r="X149" s="24"/>
      <c r="Y149" s="24"/>
      <c r="Z149" s="24"/>
      <c r="AA149" s="24"/>
      <c r="AB149" s="200"/>
    </row>
    <row r="150" spans="1:28">
      <c r="A150" s="199"/>
      <c r="B150" s="24"/>
      <c r="C150" s="24"/>
      <c r="D150" s="24"/>
      <c r="E150" s="24"/>
      <c r="F150" s="24"/>
      <c r="G150" s="24"/>
      <c r="H150" s="24"/>
      <c r="I150" s="24"/>
      <c r="J150" s="24"/>
      <c r="K150" s="24"/>
      <c r="L150" s="24"/>
      <c r="M150" s="24"/>
      <c r="N150" s="200"/>
      <c r="O150" s="199"/>
      <c r="P150" s="24"/>
      <c r="Q150" s="24"/>
      <c r="R150" s="24"/>
      <c r="S150" s="24"/>
      <c r="T150" s="24"/>
      <c r="U150" s="24"/>
      <c r="V150" s="24"/>
      <c r="W150" s="24"/>
      <c r="X150" s="24"/>
      <c r="Y150" s="24"/>
      <c r="Z150" s="24"/>
      <c r="AA150" s="24"/>
      <c r="AB150" s="200"/>
    </row>
    <row r="151" spans="1:28">
      <c r="A151" s="199"/>
      <c r="B151" s="24"/>
      <c r="C151" s="24"/>
      <c r="D151" s="24"/>
      <c r="E151" s="24"/>
      <c r="F151" s="24"/>
      <c r="G151" s="24"/>
      <c r="H151" s="24"/>
      <c r="I151" s="24"/>
      <c r="J151" s="24"/>
      <c r="K151" s="24"/>
      <c r="L151" s="24"/>
      <c r="M151" s="24"/>
      <c r="N151" s="200"/>
      <c r="O151" s="199"/>
      <c r="P151" s="24"/>
      <c r="Q151" s="24"/>
      <c r="R151" s="24"/>
      <c r="S151" s="24"/>
      <c r="T151" s="24"/>
      <c r="U151" s="24"/>
      <c r="V151" s="24"/>
      <c r="W151" s="24"/>
      <c r="X151" s="24"/>
      <c r="Y151" s="24"/>
      <c r="Z151" s="24"/>
      <c r="AA151" s="24"/>
      <c r="AB151" s="200"/>
    </row>
    <row r="152" spans="1:28">
      <c r="A152" s="199"/>
      <c r="B152" s="24"/>
      <c r="C152" s="24"/>
      <c r="D152" s="24"/>
      <c r="E152" s="24"/>
      <c r="F152" s="24"/>
      <c r="G152" s="24"/>
      <c r="H152" s="24"/>
      <c r="I152" s="24"/>
      <c r="J152" s="24"/>
      <c r="K152" s="24"/>
      <c r="L152" s="24"/>
      <c r="M152" s="24"/>
      <c r="N152" s="200"/>
      <c r="O152" s="199"/>
      <c r="P152" s="24"/>
      <c r="Q152" s="24"/>
      <c r="R152" s="24"/>
      <c r="S152" s="24"/>
      <c r="T152" s="24"/>
      <c r="U152" s="24"/>
      <c r="V152" s="24"/>
      <c r="W152" s="24"/>
      <c r="X152" s="24"/>
      <c r="Y152" s="24"/>
      <c r="Z152" s="24"/>
      <c r="AA152" s="24"/>
      <c r="AB152" s="200"/>
    </row>
    <row r="153" spans="1:28">
      <c r="A153" s="199"/>
      <c r="B153" s="24"/>
      <c r="C153" s="24"/>
      <c r="D153" s="24"/>
      <c r="E153" s="24"/>
      <c r="F153" s="24"/>
      <c r="G153" s="24"/>
      <c r="H153" s="24"/>
      <c r="I153" s="24"/>
      <c r="J153" s="24"/>
      <c r="K153" s="24"/>
      <c r="L153" s="24"/>
      <c r="M153" s="24"/>
      <c r="N153" s="200"/>
      <c r="O153" s="199"/>
      <c r="P153" s="24"/>
      <c r="Q153" s="24"/>
      <c r="R153" s="24"/>
      <c r="S153" s="24"/>
      <c r="T153" s="24"/>
      <c r="U153" s="24"/>
      <c r="V153" s="24"/>
      <c r="W153" s="24"/>
      <c r="X153" s="24"/>
      <c r="Y153" s="24"/>
      <c r="Z153" s="24"/>
      <c r="AA153" s="24"/>
      <c r="AB153" s="200"/>
    </row>
    <row r="154" spans="1:28">
      <c r="A154" s="201"/>
      <c r="B154" s="202"/>
      <c r="C154" s="202"/>
      <c r="D154" s="202"/>
      <c r="E154" s="202"/>
      <c r="F154" s="202"/>
      <c r="G154" s="202"/>
      <c r="H154" s="202"/>
      <c r="I154" s="202"/>
      <c r="J154" s="202"/>
      <c r="K154" s="202"/>
      <c r="L154" s="202"/>
      <c r="M154" s="202"/>
      <c r="N154" s="200"/>
      <c r="O154" s="199"/>
      <c r="P154" s="202"/>
      <c r="Q154" s="202"/>
      <c r="R154" s="202"/>
      <c r="S154" s="202"/>
      <c r="T154" s="202"/>
      <c r="U154" s="202"/>
      <c r="V154" s="202"/>
      <c r="W154" s="202"/>
      <c r="X154" s="202"/>
      <c r="Y154" s="202"/>
      <c r="Z154" s="202"/>
      <c r="AA154" s="202"/>
      <c r="AB154" s="203"/>
    </row>
    <row r="155" spans="1:28" ht="30" customHeight="1">
      <c r="A155" s="211" t="s">
        <v>1148</v>
      </c>
      <c r="B155" s="198" t="s">
        <v>1252</v>
      </c>
      <c r="C155" s="198"/>
      <c r="D155" s="198"/>
      <c r="E155" s="198"/>
      <c r="F155" s="198"/>
      <c r="G155" s="198"/>
      <c r="H155" s="198"/>
      <c r="I155" s="198"/>
      <c r="J155" s="198"/>
      <c r="K155" s="198"/>
      <c r="L155" s="198"/>
      <c r="M155" s="198"/>
      <c r="N155" s="212"/>
      <c r="O155" s="211"/>
      <c r="P155" s="198"/>
      <c r="Q155" s="198"/>
      <c r="R155" s="198"/>
      <c r="S155" s="198"/>
      <c r="T155" s="198"/>
      <c r="U155" s="198"/>
      <c r="V155" s="198"/>
      <c r="W155" s="198"/>
      <c r="X155" s="198"/>
      <c r="Y155" s="198"/>
      <c r="Z155" s="198"/>
      <c r="AA155" s="198"/>
      <c r="AB155" s="212" t="s">
        <v>1149</v>
      </c>
    </row>
    <row r="156" spans="1:28">
      <c r="A156" s="199"/>
      <c r="B156" s="24"/>
      <c r="C156" s="24"/>
      <c r="D156" s="24"/>
      <c r="E156" s="24"/>
      <c r="F156" s="24"/>
      <c r="G156" s="24"/>
      <c r="H156" s="24"/>
      <c r="I156" s="24"/>
      <c r="J156" s="24"/>
      <c r="K156" s="24"/>
      <c r="L156" s="24"/>
      <c r="M156" s="24"/>
      <c r="N156" s="200"/>
      <c r="O156" s="199"/>
      <c r="P156" s="24"/>
      <c r="Q156" s="24"/>
      <c r="R156" s="24"/>
      <c r="S156" s="24"/>
      <c r="T156" s="24"/>
      <c r="U156" s="24"/>
      <c r="V156" s="24"/>
      <c r="W156" s="24"/>
      <c r="X156" s="24"/>
      <c r="Y156" s="24"/>
      <c r="Z156" s="24"/>
      <c r="AA156" s="24"/>
      <c r="AB156" s="200"/>
    </row>
    <row r="157" spans="1:28" ht="15.6">
      <c r="A157" s="199"/>
      <c r="B157" s="370"/>
      <c r="C157" s="24"/>
      <c r="D157" s="24"/>
      <c r="E157" s="24"/>
      <c r="F157" s="24"/>
      <c r="G157" s="24"/>
      <c r="H157" s="24"/>
      <c r="I157" s="24"/>
      <c r="J157" s="24"/>
      <c r="K157" s="24"/>
      <c r="L157" s="24"/>
      <c r="M157" s="24"/>
      <c r="N157" s="200"/>
      <c r="O157" s="199"/>
      <c r="P157" s="24"/>
      <c r="Q157" s="24"/>
      <c r="R157" s="24"/>
      <c r="S157" s="24"/>
      <c r="T157" s="24"/>
      <c r="U157" s="24"/>
      <c r="V157" s="24"/>
      <c r="W157" s="24"/>
      <c r="X157" s="24"/>
      <c r="Y157" s="24"/>
      <c r="Z157" s="24"/>
      <c r="AA157" s="24"/>
      <c r="AB157" s="200"/>
    </row>
    <row r="158" spans="1:28">
      <c r="A158" s="199"/>
      <c r="B158" s="24"/>
      <c r="C158" s="24"/>
      <c r="D158" s="24"/>
      <c r="E158" s="24"/>
      <c r="F158" s="24"/>
      <c r="G158" s="24"/>
      <c r="H158" s="24"/>
      <c r="I158" s="24"/>
      <c r="J158" s="24"/>
      <c r="K158" s="24"/>
      <c r="L158" s="24"/>
      <c r="M158" s="24"/>
      <c r="N158" s="200"/>
      <c r="O158" s="199"/>
      <c r="P158" s="24"/>
      <c r="Q158" s="24"/>
      <c r="R158" s="24"/>
      <c r="S158" s="24"/>
      <c r="T158" s="24"/>
      <c r="U158" s="24"/>
      <c r="V158" s="24"/>
      <c r="W158" s="24"/>
      <c r="X158" s="24"/>
      <c r="Y158" s="24"/>
      <c r="Z158" s="24"/>
      <c r="AA158" s="24"/>
      <c r="AB158" s="200"/>
    </row>
    <row r="159" spans="1:28">
      <c r="A159" s="199"/>
      <c r="B159" s="24"/>
      <c r="C159" s="24"/>
      <c r="D159" s="24"/>
      <c r="E159" s="24"/>
      <c r="F159" s="24"/>
      <c r="G159" s="24"/>
      <c r="H159" s="24"/>
      <c r="I159" s="24"/>
      <c r="J159" s="24"/>
      <c r="K159" s="24"/>
      <c r="L159" s="24"/>
      <c r="M159" s="24"/>
      <c r="N159" s="200"/>
      <c r="O159" s="199"/>
      <c r="P159" s="24"/>
      <c r="Q159" s="24"/>
      <c r="R159" s="24"/>
      <c r="S159" s="24"/>
      <c r="T159" s="24"/>
      <c r="U159" s="24"/>
      <c r="V159" s="24"/>
      <c r="W159" s="24"/>
      <c r="X159" s="24"/>
      <c r="Y159" s="24"/>
      <c r="Z159" s="24"/>
      <c r="AA159" s="24"/>
      <c r="AB159" s="200"/>
    </row>
    <row r="160" spans="1:28">
      <c r="A160" s="199"/>
      <c r="B160" s="24"/>
      <c r="C160" s="24"/>
      <c r="D160" s="24"/>
      <c r="E160" s="24"/>
      <c r="F160" s="24"/>
      <c r="G160" s="24"/>
      <c r="H160" s="24"/>
      <c r="I160" s="24"/>
      <c r="J160" s="24"/>
      <c r="K160" s="24"/>
      <c r="L160" s="24"/>
      <c r="M160" s="24"/>
      <c r="N160" s="200"/>
      <c r="O160" s="199"/>
      <c r="P160" s="24"/>
      <c r="Q160" s="24"/>
      <c r="R160" s="24"/>
      <c r="S160" s="24"/>
      <c r="T160" s="24"/>
      <c r="U160" s="24"/>
      <c r="V160" s="24"/>
      <c r="W160" s="24"/>
      <c r="X160" s="24"/>
      <c r="Y160" s="24"/>
      <c r="Z160" s="24"/>
      <c r="AA160" s="24"/>
      <c r="AB160" s="200"/>
    </row>
    <row r="161" spans="1:28">
      <c r="A161" s="199"/>
      <c r="B161" s="24"/>
      <c r="C161" s="24"/>
      <c r="D161" s="24"/>
      <c r="E161" s="24"/>
      <c r="F161" s="24"/>
      <c r="G161" s="24"/>
      <c r="H161" s="24"/>
      <c r="I161" s="24"/>
      <c r="J161" s="24"/>
      <c r="K161" s="24"/>
      <c r="L161" s="24"/>
      <c r="M161" s="24"/>
      <c r="N161" s="200"/>
      <c r="O161" s="199"/>
      <c r="P161" s="24"/>
      <c r="Q161" s="24"/>
      <c r="R161" s="24"/>
      <c r="S161" s="24"/>
      <c r="T161" s="24"/>
      <c r="U161" s="24"/>
      <c r="V161" s="24"/>
      <c r="W161" s="24"/>
      <c r="X161" s="24"/>
      <c r="Y161" s="24"/>
      <c r="Z161" s="24"/>
      <c r="AA161" s="24"/>
      <c r="AB161" s="200"/>
    </row>
    <row r="162" spans="1:28">
      <c r="A162" s="199"/>
      <c r="B162" s="24"/>
      <c r="C162" s="24"/>
      <c r="D162" s="24"/>
      <c r="E162" s="24"/>
      <c r="F162" s="24"/>
      <c r="G162" s="24"/>
      <c r="H162" s="24"/>
      <c r="I162" s="24"/>
      <c r="J162" s="24"/>
      <c r="K162" s="24"/>
      <c r="L162" s="24"/>
      <c r="M162" s="24"/>
      <c r="N162" s="200"/>
      <c r="O162" s="199"/>
      <c r="P162" s="24"/>
      <c r="Q162" s="24"/>
      <c r="R162" s="24"/>
      <c r="S162" s="24"/>
      <c r="T162" s="24"/>
      <c r="U162" s="24"/>
      <c r="V162" s="24"/>
      <c r="W162" s="24"/>
      <c r="X162" s="24"/>
      <c r="Y162" s="24"/>
      <c r="Z162" s="24"/>
      <c r="AA162" s="24"/>
      <c r="AB162" s="200"/>
    </row>
    <row r="163" spans="1:28">
      <c r="A163" s="199"/>
      <c r="B163" s="24"/>
      <c r="C163" s="24"/>
      <c r="D163" s="24"/>
      <c r="E163" s="24"/>
      <c r="F163" s="24"/>
      <c r="G163" s="24"/>
      <c r="H163" s="24"/>
      <c r="I163" s="24"/>
      <c r="J163" s="24"/>
      <c r="K163" s="24"/>
      <c r="L163" s="24"/>
      <c r="M163" s="24"/>
      <c r="N163" s="200"/>
      <c r="O163" s="199"/>
      <c r="P163" s="24"/>
      <c r="Q163" s="24"/>
      <c r="R163" s="24"/>
      <c r="S163" s="24"/>
      <c r="T163" s="24"/>
      <c r="U163" s="24"/>
      <c r="V163" s="24"/>
      <c r="W163" s="24"/>
      <c r="X163" s="24"/>
      <c r="Y163" s="24"/>
      <c r="Z163" s="24"/>
      <c r="AA163" s="24"/>
      <c r="AB163" s="200"/>
    </row>
    <row r="164" spans="1:28">
      <c r="A164" s="199"/>
      <c r="B164" s="24"/>
      <c r="C164" s="24"/>
      <c r="D164" s="24"/>
      <c r="E164" s="24"/>
      <c r="F164" s="24"/>
      <c r="G164" s="24"/>
      <c r="H164" s="24"/>
      <c r="I164" s="24"/>
      <c r="J164" s="24"/>
      <c r="K164" s="24"/>
      <c r="L164" s="24"/>
      <c r="M164" s="24"/>
      <c r="N164" s="200"/>
      <c r="O164" s="199"/>
      <c r="P164" s="24"/>
      <c r="Q164" s="24"/>
      <c r="R164" s="24"/>
      <c r="S164" s="24"/>
      <c r="T164" s="24"/>
      <c r="U164" s="24"/>
      <c r="V164" s="24"/>
      <c r="W164" s="24"/>
      <c r="X164" s="24"/>
      <c r="Y164" s="24"/>
      <c r="Z164" s="24"/>
      <c r="AA164" s="24"/>
      <c r="AB164" s="200"/>
    </row>
    <row r="165" spans="1:28" ht="19.95" customHeight="1">
      <c r="A165" s="199"/>
      <c r="B165" s="24"/>
      <c r="C165" s="24"/>
      <c r="D165" s="24"/>
      <c r="E165" s="24"/>
      <c r="F165" s="24"/>
      <c r="G165" s="24"/>
      <c r="H165" s="24"/>
      <c r="I165" s="24"/>
      <c r="J165" s="24"/>
      <c r="K165" s="24"/>
      <c r="L165" s="24"/>
      <c r="M165" s="24"/>
      <c r="N165" s="200"/>
      <c r="O165" s="199"/>
      <c r="P165" s="24"/>
      <c r="Q165" s="24"/>
      <c r="R165" s="24"/>
      <c r="S165" s="24"/>
      <c r="T165" s="24"/>
      <c r="U165" s="24"/>
      <c r="V165" s="24"/>
      <c r="W165" s="24"/>
      <c r="X165" s="24"/>
      <c r="Y165" s="24"/>
      <c r="Z165" s="24"/>
      <c r="AA165" s="24"/>
      <c r="AB165" s="200"/>
    </row>
    <row r="166" spans="1:28" ht="19.95" customHeight="1">
      <c r="A166" s="199"/>
      <c r="B166" s="24"/>
      <c r="C166" s="24"/>
      <c r="D166" s="24"/>
      <c r="E166" s="24"/>
      <c r="F166" s="24"/>
      <c r="G166" s="24"/>
      <c r="H166" s="24"/>
      <c r="I166" s="24"/>
      <c r="J166" s="24"/>
      <c r="K166" s="24"/>
      <c r="L166" s="24"/>
      <c r="M166" s="24"/>
      <c r="N166" s="200"/>
      <c r="O166" s="199"/>
      <c r="P166" s="24"/>
      <c r="Q166" s="24"/>
      <c r="R166" s="24"/>
      <c r="S166" s="24"/>
      <c r="T166" s="24"/>
      <c r="U166" s="24"/>
      <c r="V166" s="24"/>
      <c r="W166" s="24"/>
      <c r="X166" s="24"/>
      <c r="Y166" s="24"/>
      <c r="Z166" s="24"/>
      <c r="AA166" s="24"/>
      <c r="AB166" s="200"/>
    </row>
    <row r="167" spans="1:28" ht="19.95" customHeight="1">
      <c r="A167" s="199"/>
      <c r="B167" s="24"/>
      <c r="C167" s="24"/>
      <c r="D167" s="24"/>
      <c r="E167" s="24"/>
      <c r="F167" s="24"/>
      <c r="G167" s="24"/>
      <c r="H167" s="24"/>
      <c r="I167" s="24"/>
      <c r="J167" s="24"/>
      <c r="K167" s="24"/>
      <c r="L167" s="24"/>
      <c r="M167" s="24"/>
      <c r="N167" s="200"/>
      <c r="O167" s="199"/>
      <c r="P167" s="24"/>
      <c r="Q167" s="24"/>
      <c r="R167" s="24"/>
      <c r="S167" s="24"/>
      <c r="T167" s="24"/>
      <c r="U167" s="24"/>
      <c r="V167" s="24"/>
      <c r="W167" s="24"/>
      <c r="X167" s="24"/>
      <c r="Y167" s="24"/>
      <c r="Z167" s="24"/>
      <c r="AA167" s="24"/>
      <c r="AB167" s="200"/>
    </row>
    <row r="168" spans="1:28" ht="19.95" customHeight="1">
      <c r="A168" s="199"/>
      <c r="B168" s="24"/>
      <c r="C168" s="24"/>
      <c r="D168" s="24"/>
      <c r="E168" s="24"/>
      <c r="F168" s="24"/>
      <c r="G168" s="24"/>
      <c r="H168" s="24"/>
      <c r="I168" s="24"/>
      <c r="J168" s="24"/>
      <c r="K168" s="24"/>
      <c r="L168" s="24"/>
      <c r="M168" s="24"/>
      <c r="N168" s="200"/>
      <c r="O168" s="199"/>
      <c r="P168" s="24"/>
      <c r="Q168" s="24"/>
      <c r="R168" s="24"/>
      <c r="S168" s="24"/>
      <c r="T168" s="24"/>
      <c r="U168" s="24"/>
      <c r="V168" s="24"/>
      <c r="W168" s="24"/>
      <c r="X168" s="24"/>
      <c r="Y168" s="24"/>
      <c r="Z168" s="24"/>
      <c r="AA168" s="24"/>
      <c r="AB168" s="200"/>
    </row>
    <row r="169" spans="1:28" ht="19.95" customHeight="1">
      <c r="A169" s="199"/>
      <c r="B169" s="24"/>
      <c r="C169" s="24"/>
      <c r="D169" s="24"/>
      <c r="E169" s="24"/>
      <c r="F169" s="24"/>
      <c r="G169" s="24"/>
      <c r="H169" s="24"/>
      <c r="I169" s="24"/>
      <c r="J169" s="24"/>
      <c r="K169" s="24"/>
      <c r="L169" s="24"/>
      <c r="M169" s="24"/>
      <c r="N169" s="200"/>
      <c r="O169" s="199"/>
      <c r="P169" s="24"/>
      <c r="Q169" s="24"/>
      <c r="R169" s="24"/>
      <c r="S169" s="24"/>
      <c r="T169" s="24"/>
      <c r="U169" s="24"/>
      <c r="V169" s="24"/>
      <c r="W169" s="24"/>
      <c r="X169" s="24"/>
      <c r="Y169" s="24"/>
      <c r="Z169" s="24"/>
      <c r="AA169" s="24"/>
      <c r="AB169" s="200"/>
    </row>
    <row r="170" spans="1:28" ht="19.95" customHeight="1">
      <c r="A170" s="199"/>
      <c r="B170" s="24"/>
      <c r="C170" s="24"/>
      <c r="D170" s="24"/>
      <c r="E170" s="24"/>
      <c r="F170" s="24"/>
      <c r="G170" s="24"/>
      <c r="H170" s="24"/>
      <c r="I170" s="24"/>
      <c r="J170" s="24"/>
      <c r="K170" s="24"/>
      <c r="L170" s="24"/>
      <c r="M170" s="24"/>
      <c r="N170" s="200"/>
      <c r="O170" s="199"/>
      <c r="P170" s="24"/>
      <c r="Q170" s="24"/>
      <c r="R170" s="24"/>
      <c r="S170" s="24"/>
      <c r="T170" s="24"/>
      <c r="U170" s="24"/>
      <c r="V170" s="24"/>
      <c r="W170" s="24"/>
      <c r="X170" s="24"/>
      <c r="Y170" s="24"/>
      <c r="Z170" s="24"/>
      <c r="AA170" s="24"/>
      <c r="AB170" s="200"/>
    </row>
    <row r="171" spans="1:28" ht="19.95" customHeight="1">
      <c r="A171" s="199"/>
      <c r="B171" s="24"/>
      <c r="C171" s="24"/>
      <c r="D171" s="24"/>
      <c r="E171" s="24"/>
      <c r="F171" s="24"/>
      <c r="G171" s="24"/>
      <c r="H171" s="24"/>
      <c r="I171" s="24"/>
      <c r="J171" s="24"/>
      <c r="K171" s="24"/>
      <c r="L171" s="24"/>
      <c r="M171" s="24"/>
      <c r="N171" s="200"/>
      <c r="O171" s="199"/>
      <c r="P171" s="24"/>
      <c r="Q171" s="24"/>
      <c r="R171" s="24"/>
      <c r="S171" s="24"/>
      <c r="T171" s="24"/>
      <c r="U171" s="24"/>
      <c r="V171" s="24"/>
      <c r="W171" s="24"/>
      <c r="X171" s="24"/>
      <c r="Y171" s="24"/>
      <c r="Z171" s="24"/>
      <c r="AA171" s="24"/>
      <c r="AB171" s="200"/>
    </row>
    <row r="172" spans="1:28" ht="19.95" customHeight="1">
      <c r="A172" s="199"/>
      <c r="B172" s="24"/>
      <c r="C172" s="24"/>
      <c r="D172" s="24"/>
      <c r="E172" s="24"/>
      <c r="F172" s="24"/>
      <c r="G172" s="24"/>
      <c r="H172" s="24"/>
      <c r="I172" s="24"/>
      <c r="J172" s="24"/>
      <c r="K172" s="24"/>
      <c r="L172" s="24"/>
      <c r="M172" s="24"/>
      <c r="N172" s="200"/>
      <c r="O172" s="199"/>
      <c r="P172" s="24"/>
      <c r="Q172" s="24"/>
      <c r="R172" s="24"/>
      <c r="S172" s="24"/>
      <c r="T172" s="24"/>
      <c r="U172" s="24"/>
      <c r="V172" s="24"/>
      <c r="W172" s="24"/>
      <c r="X172" s="24"/>
      <c r="Y172" s="24"/>
      <c r="Z172" s="24"/>
      <c r="AA172" s="24"/>
      <c r="AB172" s="200"/>
    </row>
    <row r="173" spans="1:28" ht="19.95" customHeight="1">
      <c r="A173" s="199"/>
      <c r="B173" s="24"/>
      <c r="C173" s="24"/>
      <c r="D173" s="24"/>
      <c r="E173" s="24"/>
      <c r="F173" s="24"/>
      <c r="G173" s="24"/>
      <c r="H173" s="24"/>
      <c r="I173" s="24"/>
      <c r="J173" s="24"/>
      <c r="K173" s="24"/>
      <c r="L173" s="24"/>
      <c r="M173" s="24"/>
      <c r="N173" s="200"/>
      <c r="O173" s="199"/>
      <c r="P173" s="24"/>
      <c r="Q173" s="24"/>
      <c r="R173" s="24"/>
      <c r="S173" s="24"/>
      <c r="T173" s="24"/>
      <c r="U173" s="24"/>
      <c r="V173" s="24"/>
      <c r="W173" s="24"/>
      <c r="X173" s="24"/>
      <c r="Y173" s="24"/>
      <c r="Z173" s="24"/>
      <c r="AA173" s="24"/>
      <c r="AB173" s="200"/>
    </row>
    <row r="174" spans="1:28" ht="19.95" customHeight="1">
      <c r="A174" s="199"/>
      <c r="B174" s="24"/>
      <c r="C174" s="24"/>
      <c r="D174" s="24"/>
      <c r="E174" s="24"/>
      <c r="F174" s="24"/>
      <c r="G174" s="24"/>
      <c r="H174" s="24"/>
      <c r="I174" s="24"/>
      <c r="J174" s="24"/>
      <c r="K174" s="24"/>
      <c r="L174" s="24"/>
      <c r="M174" s="24"/>
      <c r="N174" s="200"/>
      <c r="O174" s="199"/>
      <c r="P174" s="24"/>
      <c r="Q174" s="24"/>
      <c r="R174" s="24"/>
      <c r="S174" s="24"/>
      <c r="T174" s="24"/>
      <c r="U174" s="24"/>
      <c r="V174" s="24"/>
      <c r="W174" s="24"/>
      <c r="X174" s="24"/>
      <c r="Y174" s="24"/>
      <c r="Z174" s="24"/>
      <c r="AA174" s="24"/>
      <c r="AB174" s="200"/>
    </row>
    <row r="175" spans="1:28" ht="19.95" customHeight="1">
      <c r="A175" s="199"/>
      <c r="B175" s="24"/>
      <c r="C175" s="24"/>
      <c r="D175" s="24"/>
      <c r="E175" s="24"/>
      <c r="F175" s="24"/>
      <c r="G175" s="24"/>
      <c r="H175" s="24"/>
      <c r="I175" s="24"/>
      <c r="J175" s="24"/>
      <c r="K175" s="24"/>
      <c r="L175" s="24"/>
      <c r="M175" s="24"/>
      <c r="N175" s="200"/>
      <c r="O175" s="199"/>
      <c r="P175" s="24"/>
      <c r="Q175" s="24"/>
      <c r="R175" s="24"/>
      <c r="S175" s="24"/>
      <c r="T175" s="24"/>
      <c r="U175" s="24"/>
      <c r="V175" s="24"/>
      <c r="W175" s="24"/>
      <c r="X175" s="24"/>
      <c r="Y175" s="24"/>
      <c r="Z175" s="24"/>
      <c r="AA175" s="24"/>
      <c r="AB175" s="200"/>
    </row>
    <row r="176" spans="1:28" ht="19.95" customHeight="1">
      <c r="A176" s="199"/>
      <c r="B176" s="24"/>
      <c r="C176" s="24"/>
      <c r="D176" s="24"/>
      <c r="E176" s="24"/>
      <c r="F176" s="24"/>
      <c r="G176" s="24"/>
      <c r="H176" s="24"/>
      <c r="I176" s="24"/>
      <c r="J176" s="24"/>
      <c r="K176" s="24"/>
      <c r="L176" s="24"/>
      <c r="M176" s="24"/>
      <c r="N176" s="200"/>
      <c r="O176" s="199"/>
      <c r="P176" s="24"/>
      <c r="Q176" s="24"/>
      <c r="R176" s="24"/>
      <c r="S176" s="24"/>
      <c r="T176" s="24"/>
      <c r="U176" s="24"/>
      <c r="V176" s="24"/>
      <c r="W176" s="24"/>
      <c r="X176" s="24"/>
      <c r="Y176" s="24"/>
      <c r="Z176" s="24"/>
      <c r="AA176" s="24"/>
      <c r="AB176" s="200"/>
    </row>
    <row r="177" spans="1:90" ht="19.95" customHeight="1">
      <c r="A177" s="199"/>
      <c r="B177" s="24"/>
      <c r="C177" s="24"/>
      <c r="D177" s="24"/>
      <c r="E177" s="24"/>
      <c r="F177" s="24"/>
      <c r="G177" s="24"/>
      <c r="H177" s="24"/>
      <c r="I177" s="24"/>
      <c r="J177" s="24"/>
      <c r="K177" s="24"/>
      <c r="L177" s="24"/>
      <c r="M177" s="24"/>
      <c r="N177" s="200"/>
      <c r="O177" s="199"/>
      <c r="P177" s="24"/>
      <c r="Q177" s="24"/>
      <c r="R177" s="24"/>
      <c r="S177" s="24"/>
      <c r="T177" s="24"/>
      <c r="U177" s="24"/>
      <c r="V177" s="24"/>
      <c r="W177" s="24"/>
      <c r="X177" s="24"/>
      <c r="Y177" s="24"/>
      <c r="Z177" s="24"/>
      <c r="AA177" s="24"/>
      <c r="AB177" s="200"/>
    </row>
    <row r="178" spans="1:90" ht="19.95" customHeight="1">
      <c r="A178" s="199"/>
      <c r="B178" s="24"/>
      <c r="C178" s="24"/>
      <c r="D178" s="24"/>
      <c r="E178" s="24"/>
      <c r="F178" s="24"/>
      <c r="G178" s="24"/>
      <c r="H178" s="24"/>
      <c r="I178" s="24"/>
      <c r="J178" s="24"/>
      <c r="K178" s="24"/>
      <c r="L178" s="24"/>
      <c r="M178" s="24"/>
      <c r="N178" s="200"/>
      <c r="O178" s="199"/>
      <c r="P178" s="24"/>
      <c r="Q178" s="24"/>
      <c r="R178" s="24"/>
      <c r="S178" s="24"/>
      <c r="T178" s="24"/>
      <c r="U178" s="24"/>
      <c r="V178" s="24"/>
      <c r="W178" s="24"/>
      <c r="X178" s="24"/>
      <c r="Y178" s="24"/>
      <c r="Z178" s="24"/>
      <c r="AA178" s="24"/>
      <c r="AB178" s="200"/>
    </row>
    <row r="179" spans="1:90" ht="12.75" customHeight="1">
      <c r="A179" s="199"/>
      <c r="B179" s="24"/>
      <c r="C179" s="24"/>
      <c r="D179" s="24"/>
      <c r="E179" s="24"/>
      <c r="F179" s="24"/>
      <c r="G179" s="24"/>
      <c r="H179" s="24"/>
      <c r="I179" s="24"/>
      <c r="J179" s="24"/>
      <c r="K179" s="24"/>
      <c r="L179" s="24"/>
      <c r="M179" s="24"/>
      <c r="N179" s="200"/>
      <c r="O179" s="199"/>
      <c r="P179" s="24"/>
      <c r="Q179" s="24"/>
      <c r="R179" s="24"/>
      <c r="S179" s="24"/>
      <c r="T179" s="24"/>
      <c r="U179" s="24"/>
      <c r="V179" s="24"/>
      <c r="W179" s="24"/>
      <c r="X179" s="24"/>
      <c r="Y179" s="24"/>
      <c r="Z179" s="24"/>
      <c r="AA179" s="24"/>
      <c r="AB179" s="200"/>
      <c r="CD179" s="37"/>
    </row>
    <row r="180" spans="1:90" ht="12.75" customHeight="1">
      <c r="A180" s="199"/>
      <c r="B180" s="24"/>
      <c r="C180" s="24"/>
      <c r="D180" s="24"/>
      <c r="E180" s="24"/>
      <c r="F180" s="24"/>
      <c r="G180" s="24"/>
      <c r="H180" s="24"/>
      <c r="I180" s="24"/>
      <c r="J180" s="24"/>
      <c r="K180" s="24"/>
      <c r="L180" s="24"/>
      <c r="M180" s="24"/>
      <c r="N180" s="200"/>
      <c r="O180" s="199"/>
      <c r="P180" s="24"/>
      <c r="Q180" s="24"/>
      <c r="R180" s="24"/>
      <c r="S180" s="24"/>
      <c r="T180" s="24"/>
      <c r="U180" s="24"/>
      <c r="V180" s="24"/>
      <c r="W180" s="24"/>
      <c r="X180" s="24"/>
      <c r="Y180" s="24"/>
      <c r="Z180" s="24"/>
      <c r="AA180" s="24"/>
      <c r="AB180" s="200"/>
      <c r="CL180" s="315"/>
    </row>
    <row r="181" spans="1:90" ht="12.75" customHeight="1">
      <c r="A181" s="199"/>
      <c r="B181" s="24"/>
      <c r="C181" s="24"/>
      <c r="D181" s="24"/>
      <c r="E181" s="24"/>
      <c r="F181" s="24"/>
      <c r="G181" s="24"/>
      <c r="H181" s="24"/>
      <c r="I181" s="24"/>
      <c r="J181" s="24"/>
      <c r="K181" s="24"/>
      <c r="L181" s="24"/>
      <c r="M181" s="24"/>
      <c r="N181" s="200"/>
      <c r="O181" s="199"/>
      <c r="P181" s="24"/>
      <c r="Q181" s="24"/>
      <c r="R181" s="24"/>
      <c r="S181" s="24"/>
      <c r="T181" s="24"/>
      <c r="U181" s="24"/>
      <c r="V181" s="24"/>
      <c r="W181" s="24"/>
      <c r="X181" s="24"/>
      <c r="Y181" s="24"/>
      <c r="Z181" s="24"/>
      <c r="AA181" s="24"/>
      <c r="AB181" s="200"/>
    </row>
    <row r="182" spans="1:90" ht="12.75" customHeight="1">
      <c r="A182" s="199"/>
      <c r="B182" s="24"/>
      <c r="C182" s="24"/>
      <c r="D182" s="24"/>
      <c r="E182" s="24"/>
      <c r="F182" s="24"/>
      <c r="G182" s="24"/>
      <c r="H182" s="24"/>
      <c r="I182" s="24"/>
      <c r="J182" s="24"/>
      <c r="K182" s="24"/>
      <c r="L182" s="24"/>
      <c r="M182" s="24"/>
      <c r="N182" s="200"/>
      <c r="O182" s="199"/>
      <c r="P182" s="24"/>
      <c r="Q182" s="24"/>
      <c r="R182" s="24"/>
      <c r="S182" s="24"/>
      <c r="T182" s="24"/>
      <c r="U182" s="24"/>
      <c r="V182" s="24"/>
      <c r="W182" s="24"/>
      <c r="X182" s="24"/>
      <c r="Y182" s="24"/>
      <c r="Z182" s="24"/>
      <c r="AA182" s="24"/>
      <c r="AB182" s="200"/>
    </row>
    <row r="183" spans="1:90" ht="12.75" customHeight="1">
      <c r="A183" s="199"/>
      <c r="B183" s="24"/>
      <c r="C183" s="24"/>
      <c r="D183" s="24"/>
      <c r="E183" s="24"/>
      <c r="F183" s="24"/>
      <c r="G183" s="24"/>
      <c r="H183" s="24"/>
      <c r="I183" s="24"/>
      <c r="J183" s="24"/>
      <c r="K183" s="24"/>
      <c r="L183" s="24"/>
      <c r="M183" s="24"/>
      <c r="N183" s="200"/>
      <c r="O183" s="199"/>
      <c r="P183" s="24"/>
      <c r="Q183" s="24"/>
      <c r="R183" s="24"/>
      <c r="S183" s="24"/>
      <c r="T183" s="24"/>
      <c r="U183" s="24"/>
      <c r="V183" s="24"/>
      <c r="W183" s="24"/>
      <c r="X183" s="24"/>
      <c r="Y183" s="24"/>
      <c r="Z183" s="24"/>
      <c r="AA183" s="24"/>
      <c r="AB183" s="200"/>
    </row>
    <row r="184" spans="1:90" ht="12.75" customHeight="1">
      <c r="A184" s="199"/>
      <c r="B184" s="24"/>
      <c r="C184" s="24"/>
      <c r="D184" s="24"/>
      <c r="E184" s="24"/>
      <c r="F184" s="24"/>
      <c r="G184" s="24"/>
      <c r="H184" s="24"/>
      <c r="I184" s="24"/>
      <c r="J184" s="24"/>
      <c r="K184" s="24"/>
      <c r="L184" s="24"/>
      <c r="M184" s="24"/>
      <c r="N184" s="200"/>
      <c r="O184" s="199"/>
      <c r="P184" s="24"/>
      <c r="Q184" s="24"/>
      <c r="R184" s="24"/>
      <c r="S184" s="24"/>
      <c r="T184" s="24"/>
      <c r="U184" s="24"/>
      <c r="V184" s="24"/>
      <c r="W184" s="24"/>
      <c r="X184" s="24"/>
      <c r="Y184" s="24"/>
      <c r="Z184" s="24"/>
      <c r="AA184" s="24"/>
      <c r="AB184" s="200"/>
    </row>
    <row r="185" spans="1:90" ht="12.75" customHeight="1">
      <c r="A185" s="199"/>
      <c r="B185" s="24"/>
      <c r="C185" s="24"/>
      <c r="D185" s="24"/>
      <c r="E185" s="24"/>
      <c r="F185" s="24"/>
      <c r="G185" s="24"/>
      <c r="H185" s="24"/>
      <c r="I185" s="24"/>
      <c r="J185" s="24"/>
      <c r="K185" s="24"/>
      <c r="L185" s="24"/>
      <c r="M185" s="24"/>
      <c r="N185" s="200"/>
      <c r="O185" s="199"/>
      <c r="P185" s="24"/>
      <c r="Q185" s="24"/>
      <c r="R185" s="24"/>
      <c r="S185" s="24"/>
      <c r="T185" s="24"/>
      <c r="U185" s="24"/>
      <c r="V185" s="24"/>
      <c r="W185" s="24"/>
      <c r="X185" s="24"/>
      <c r="Y185" s="24"/>
      <c r="Z185" s="24"/>
      <c r="AA185" s="24"/>
      <c r="AB185" s="200"/>
    </row>
    <row r="186" spans="1:90" ht="12.75" customHeight="1">
      <c r="A186" s="199"/>
      <c r="B186" s="24"/>
      <c r="C186" s="24"/>
      <c r="D186" s="24"/>
      <c r="E186" s="24"/>
      <c r="F186" s="24"/>
      <c r="G186" s="24"/>
      <c r="H186" s="24"/>
      <c r="I186" s="24"/>
      <c r="J186" s="24"/>
      <c r="K186" s="24"/>
      <c r="L186" s="24"/>
      <c r="M186" s="24"/>
      <c r="N186" s="200"/>
      <c r="O186" s="199"/>
      <c r="P186" s="24"/>
      <c r="Q186" s="24"/>
      <c r="R186" s="24"/>
      <c r="S186" s="24"/>
      <c r="T186" s="24"/>
      <c r="U186" s="24"/>
      <c r="V186" s="24"/>
      <c r="W186" s="24"/>
      <c r="X186" s="24"/>
      <c r="Y186" s="24"/>
      <c r="Z186" s="24"/>
      <c r="AA186" s="24"/>
      <c r="AB186" s="200"/>
    </row>
    <row r="187" spans="1:90" ht="12.75" customHeight="1">
      <c r="A187" s="199"/>
      <c r="B187" s="24"/>
      <c r="C187" s="24"/>
      <c r="D187" s="24"/>
      <c r="E187" s="24"/>
      <c r="F187" s="24"/>
      <c r="G187" s="24"/>
      <c r="H187" s="24"/>
      <c r="I187" s="24"/>
      <c r="J187" s="24"/>
      <c r="K187" s="24"/>
      <c r="L187" s="24"/>
      <c r="M187" s="24"/>
      <c r="N187" s="200"/>
      <c r="O187" s="199"/>
      <c r="P187" s="24"/>
      <c r="Q187" s="24"/>
      <c r="R187" s="24"/>
      <c r="S187" s="24"/>
      <c r="T187" s="24"/>
      <c r="U187" s="24"/>
      <c r="V187" s="24"/>
      <c r="W187" s="24"/>
      <c r="X187" s="24"/>
      <c r="Y187" s="24"/>
      <c r="Z187" s="24"/>
      <c r="AA187" s="24"/>
      <c r="AB187" s="200"/>
    </row>
    <row r="188" spans="1:90" ht="12.75" customHeight="1">
      <c r="A188" s="199"/>
      <c r="B188" s="24"/>
      <c r="C188" s="24"/>
      <c r="D188" s="24"/>
      <c r="E188" s="24"/>
      <c r="F188" s="24"/>
      <c r="G188" s="24"/>
      <c r="H188" s="24"/>
      <c r="I188" s="24"/>
      <c r="J188" s="24"/>
      <c r="K188" s="24"/>
      <c r="L188" s="24"/>
      <c r="M188" s="24"/>
      <c r="N188" s="200"/>
      <c r="O188" s="199"/>
      <c r="P188" s="24"/>
      <c r="Q188" s="24"/>
      <c r="R188" s="24"/>
      <c r="S188" s="24"/>
      <c r="T188" s="24"/>
      <c r="U188" s="24"/>
      <c r="V188" s="24"/>
      <c r="W188" s="24"/>
      <c r="X188" s="24"/>
      <c r="Y188" s="24"/>
      <c r="Z188" s="24"/>
      <c r="AA188" s="24"/>
      <c r="AB188" s="200"/>
    </row>
    <row r="189" spans="1:90" ht="13.8" customHeight="1">
      <c r="A189" s="199"/>
      <c r="B189" s="24"/>
      <c r="C189" s="24"/>
      <c r="D189" s="24"/>
      <c r="E189" s="24"/>
      <c r="F189" s="24"/>
      <c r="G189" s="24"/>
      <c r="H189" s="24"/>
      <c r="I189" s="24"/>
      <c r="J189" s="24"/>
      <c r="K189" s="24"/>
      <c r="L189" s="24"/>
      <c r="M189" s="24"/>
      <c r="N189" s="200"/>
      <c r="O189" s="199"/>
      <c r="P189" s="24"/>
      <c r="Q189" s="24"/>
      <c r="R189" s="24"/>
      <c r="S189" s="24"/>
      <c r="T189" s="24"/>
      <c r="U189" s="24"/>
      <c r="V189" s="24"/>
      <c r="W189" s="24"/>
      <c r="X189" s="24"/>
      <c r="Y189" s="24"/>
      <c r="Z189" s="24"/>
      <c r="AA189" s="24"/>
      <c r="AB189" s="200"/>
    </row>
    <row r="190" spans="1:90">
      <c r="A190" s="199"/>
      <c r="B190" s="24"/>
      <c r="C190" s="24"/>
      <c r="D190" s="24"/>
      <c r="E190" s="24"/>
      <c r="F190" s="24"/>
      <c r="G190" s="24"/>
      <c r="H190" s="24"/>
      <c r="I190" s="24"/>
      <c r="J190" s="24"/>
      <c r="K190" s="24"/>
      <c r="L190" s="24"/>
      <c r="M190" s="24"/>
      <c r="N190" s="200"/>
      <c r="O190" s="199"/>
      <c r="P190" s="24"/>
      <c r="Q190" s="24"/>
      <c r="R190" s="24"/>
      <c r="S190" s="24"/>
      <c r="T190" s="24"/>
      <c r="U190" s="24"/>
      <c r="V190" s="24"/>
      <c r="W190" s="24"/>
      <c r="X190" s="24"/>
      <c r="Y190" s="24"/>
      <c r="Z190" s="24"/>
      <c r="AA190" s="24"/>
      <c r="AB190" s="200"/>
    </row>
    <row r="191" spans="1:90">
      <c r="A191" s="199"/>
      <c r="B191" s="24"/>
      <c r="C191" s="24"/>
      <c r="D191" s="24"/>
      <c r="E191" s="24"/>
      <c r="F191" s="24"/>
      <c r="G191" s="24"/>
      <c r="H191" s="24"/>
      <c r="I191" s="24"/>
      <c r="J191" s="24"/>
      <c r="K191" s="24"/>
      <c r="L191" s="24"/>
      <c r="M191" s="24"/>
      <c r="N191" s="200"/>
      <c r="O191" s="199"/>
      <c r="P191" s="24"/>
      <c r="Q191" s="24"/>
      <c r="R191" s="24"/>
      <c r="S191" s="24"/>
      <c r="T191" s="24"/>
      <c r="U191" s="24"/>
      <c r="V191" s="24"/>
      <c r="W191" s="24"/>
      <c r="X191" s="24"/>
      <c r="Y191" s="24"/>
      <c r="Z191" s="24"/>
      <c r="AA191" s="24"/>
      <c r="AB191" s="200"/>
    </row>
    <row r="192" spans="1:90">
      <c r="A192" s="199"/>
      <c r="B192" s="24"/>
      <c r="C192" s="24"/>
      <c r="D192" s="24"/>
      <c r="E192" s="24"/>
      <c r="F192" s="24"/>
      <c r="G192" s="24"/>
      <c r="H192" s="24"/>
      <c r="I192" s="24"/>
      <c r="J192" s="24"/>
      <c r="K192" s="24"/>
      <c r="L192" s="24"/>
      <c r="M192" s="24"/>
      <c r="N192" s="200"/>
      <c r="O192" s="199"/>
      <c r="P192" s="24"/>
      <c r="Q192" s="24"/>
      <c r="R192" s="24"/>
      <c r="S192" s="24"/>
      <c r="T192" s="24"/>
      <c r="U192" s="24"/>
      <c r="V192" s="24"/>
      <c r="W192" s="24"/>
      <c r="X192" s="24"/>
      <c r="Y192" s="24"/>
      <c r="Z192" s="24"/>
      <c r="AA192" s="24"/>
      <c r="AB192" s="200"/>
    </row>
    <row r="193" spans="1:28">
      <c r="A193" s="199"/>
      <c r="B193" s="24"/>
      <c r="C193" s="24"/>
      <c r="D193" s="24"/>
      <c r="E193" s="24"/>
      <c r="F193" s="24"/>
      <c r="G193" s="24"/>
      <c r="H193" s="24"/>
      <c r="I193" s="24"/>
      <c r="J193" s="24"/>
      <c r="K193" s="24"/>
      <c r="L193" s="24"/>
      <c r="M193" s="24"/>
      <c r="N193" s="200"/>
      <c r="O193" s="199"/>
      <c r="P193" s="24"/>
      <c r="Q193" s="24"/>
      <c r="R193" s="24"/>
      <c r="S193" s="24"/>
      <c r="T193" s="24"/>
      <c r="U193" s="24"/>
      <c r="V193" s="24"/>
      <c r="W193" s="24"/>
      <c r="X193" s="24"/>
      <c r="Y193" s="24"/>
      <c r="Z193" s="24"/>
      <c r="AA193" s="24"/>
      <c r="AB193" s="200"/>
    </row>
    <row r="194" spans="1:28">
      <c r="A194" s="199"/>
      <c r="B194" s="24"/>
      <c r="C194" s="24"/>
      <c r="D194" s="24"/>
      <c r="E194" s="24"/>
      <c r="F194" s="24"/>
      <c r="G194" s="24"/>
      <c r="H194" s="24"/>
      <c r="I194" s="24"/>
      <c r="J194" s="24"/>
      <c r="K194" s="24"/>
      <c r="L194" s="24"/>
      <c r="M194" s="24"/>
      <c r="N194" s="200"/>
      <c r="O194" s="199"/>
      <c r="P194" s="24"/>
      <c r="Q194" s="24"/>
      <c r="R194" s="24"/>
      <c r="S194" s="24"/>
      <c r="T194" s="24"/>
      <c r="U194" s="24"/>
      <c r="V194" s="24"/>
      <c r="W194" s="24"/>
      <c r="X194" s="24"/>
      <c r="Y194" s="24"/>
      <c r="Z194" s="24"/>
      <c r="AA194" s="24"/>
      <c r="AB194" s="200"/>
    </row>
    <row r="195" spans="1:28">
      <c r="A195" s="201"/>
      <c r="B195" s="202"/>
      <c r="C195" s="202"/>
      <c r="D195" s="202"/>
      <c r="E195" s="202"/>
      <c r="F195" s="202"/>
      <c r="G195" s="202"/>
      <c r="H195" s="202"/>
      <c r="I195" s="202"/>
      <c r="J195" s="202"/>
      <c r="K195" s="202"/>
      <c r="L195" s="202"/>
      <c r="M195" s="202"/>
      <c r="N195" s="200"/>
      <c r="O195" s="199"/>
      <c r="P195" s="202"/>
      <c r="Q195" s="202"/>
      <c r="R195" s="202"/>
      <c r="S195" s="202"/>
      <c r="T195" s="202"/>
      <c r="U195" s="202"/>
      <c r="V195" s="202"/>
      <c r="W195" s="202"/>
      <c r="X195" s="202"/>
      <c r="Y195" s="202"/>
      <c r="Z195" s="202"/>
      <c r="AA195" s="202"/>
      <c r="AB195" s="203"/>
    </row>
    <row r="196" spans="1:28" ht="30" customHeight="1">
      <c r="A196" s="211" t="s">
        <v>1148</v>
      </c>
      <c r="B196" s="749" t="s">
        <v>1255</v>
      </c>
      <c r="C196" s="749"/>
      <c r="D196" s="749"/>
      <c r="E196" s="749"/>
      <c r="F196" s="749"/>
      <c r="G196" s="749"/>
      <c r="H196" s="198"/>
      <c r="I196" s="198"/>
      <c r="J196" s="198"/>
      <c r="K196" s="198"/>
      <c r="L196" s="198"/>
      <c r="M196" s="371"/>
      <c r="N196" s="212"/>
      <c r="O196" s="211"/>
      <c r="P196" s="204" t="s">
        <v>1210</v>
      </c>
      <c r="Q196" s="198"/>
      <c r="R196" s="198"/>
      <c r="S196" s="198"/>
      <c r="T196" s="198"/>
      <c r="U196" s="198"/>
      <c r="V196" s="198"/>
      <c r="W196" s="198"/>
      <c r="X196" s="198"/>
      <c r="Y196" s="198"/>
      <c r="Z196" s="198"/>
      <c r="AA196" s="198"/>
      <c r="AB196" s="212" t="s">
        <v>1149</v>
      </c>
    </row>
    <row r="197" spans="1:28">
      <c r="A197" s="199"/>
      <c r="B197" s="24"/>
      <c r="C197" s="24"/>
      <c r="D197" s="24"/>
      <c r="E197" s="24"/>
      <c r="F197" s="24"/>
      <c r="G197" s="24"/>
      <c r="H197" s="24"/>
      <c r="I197" s="24"/>
      <c r="J197" s="24"/>
      <c r="K197" s="24"/>
      <c r="L197" s="24"/>
      <c r="M197" s="24"/>
      <c r="N197" s="200"/>
      <c r="O197" s="199"/>
      <c r="P197" s="24"/>
      <c r="Q197" s="24"/>
      <c r="R197" s="24"/>
      <c r="S197" s="24"/>
      <c r="T197" s="24"/>
      <c r="U197" s="24"/>
      <c r="V197" s="24"/>
      <c r="W197" s="24"/>
      <c r="X197" s="24"/>
      <c r="Y197" s="24"/>
      <c r="Z197" s="24"/>
      <c r="AA197" s="24"/>
      <c r="AB197" s="200"/>
    </row>
    <row r="198" spans="1:28" ht="15.6">
      <c r="A198" s="199"/>
      <c r="B198" s="370"/>
      <c r="C198" s="24"/>
      <c r="D198" s="24"/>
      <c r="E198" s="24"/>
      <c r="F198" s="24"/>
      <c r="G198" s="24"/>
      <c r="H198" s="24"/>
      <c r="I198" s="24"/>
      <c r="J198" s="24"/>
      <c r="K198" s="24"/>
      <c r="L198" s="24"/>
      <c r="M198" s="24"/>
      <c r="N198" s="200"/>
      <c r="O198" s="199"/>
      <c r="P198" s="24"/>
      <c r="Q198" s="24"/>
      <c r="R198" s="24"/>
      <c r="S198" s="24"/>
      <c r="T198" s="24"/>
      <c r="U198" s="24"/>
      <c r="V198" s="24"/>
      <c r="W198" s="24"/>
      <c r="X198" s="24"/>
      <c r="Y198" s="24"/>
      <c r="Z198" s="24"/>
      <c r="AA198" s="24"/>
      <c r="AB198" s="200"/>
    </row>
    <row r="199" spans="1:28">
      <c r="A199" s="199"/>
      <c r="B199" s="24"/>
      <c r="C199" s="24"/>
      <c r="D199" s="24"/>
      <c r="E199" s="24"/>
      <c r="F199" s="24"/>
      <c r="G199" s="24"/>
      <c r="H199" s="24"/>
      <c r="I199" s="24"/>
      <c r="J199" s="24"/>
      <c r="K199" s="24"/>
      <c r="L199" s="24"/>
      <c r="M199" s="24"/>
      <c r="N199" s="200"/>
      <c r="O199" s="199"/>
      <c r="P199" s="24"/>
      <c r="Q199" s="24"/>
      <c r="R199" s="24"/>
      <c r="S199" s="24"/>
      <c r="T199" s="24"/>
      <c r="U199" s="24"/>
      <c r="V199" s="24"/>
      <c r="W199" s="24"/>
      <c r="X199" s="24"/>
      <c r="Y199" s="24"/>
      <c r="Z199" s="24"/>
      <c r="AA199" s="24"/>
      <c r="AB199" s="200"/>
    </row>
    <row r="200" spans="1:28">
      <c r="A200" s="199"/>
      <c r="B200" s="24"/>
      <c r="C200" s="24"/>
      <c r="D200" s="24"/>
      <c r="E200" s="24"/>
      <c r="F200" s="24"/>
      <c r="G200" s="24"/>
      <c r="H200" s="24"/>
      <c r="I200" s="24"/>
      <c r="J200" s="24"/>
      <c r="K200" s="24"/>
      <c r="L200" s="24"/>
      <c r="M200" s="24"/>
      <c r="N200" s="200"/>
      <c r="O200" s="199"/>
      <c r="P200" s="24"/>
      <c r="Q200" s="24"/>
      <c r="R200" s="24"/>
      <c r="S200" s="24"/>
      <c r="T200" s="24"/>
      <c r="U200" s="24"/>
      <c r="V200" s="24"/>
      <c r="W200" s="24"/>
      <c r="X200" s="24"/>
      <c r="Y200" s="24"/>
      <c r="Z200" s="24"/>
      <c r="AA200" s="24"/>
      <c r="AB200" s="200"/>
    </row>
    <row r="201" spans="1:28">
      <c r="A201" s="199"/>
      <c r="B201" s="24"/>
      <c r="C201" s="24"/>
      <c r="D201" s="24"/>
      <c r="E201" s="24"/>
      <c r="F201" s="24"/>
      <c r="G201" s="24"/>
      <c r="H201" s="24"/>
      <c r="I201" s="24"/>
      <c r="J201" s="24"/>
      <c r="K201" s="24"/>
      <c r="L201" s="24"/>
      <c r="M201" s="24"/>
      <c r="N201" s="200"/>
      <c r="O201" s="199"/>
      <c r="P201" s="24"/>
      <c r="Q201" s="24"/>
      <c r="R201" s="24"/>
      <c r="S201" s="24"/>
      <c r="T201" s="24"/>
      <c r="U201" s="24"/>
      <c r="V201" s="24"/>
      <c r="W201" s="24"/>
      <c r="X201" s="24"/>
      <c r="Y201" s="24"/>
      <c r="Z201" s="24"/>
      <c r="AA201" s="24"/>
      <c r="AB201" s="200"/>
    </row>
    <row r="202" spans="1:28">
      <c r="A202" s="199"/>
      <c r="B202" s="24"/>
      <c r="C202" s="24"/>
      <c r="D202" s="24"/>
      <c r="E202" s="24"/>
      <c r="F202" s="24"/>
      <c r="G202" s="24"/>
      <c r="H202" s="24"/>
      <c r="I202" s="24"/>
      <c r="J202" s="24"/>
      <c r="K202" s="24"/>
      <c r="L202" s="24"/>
      <c r="M202" s="24"/>
      <c r="N202" s="200"/>
      <c r="O202" s="199"/>
      <c r="P202" s="24"/>
      <c r="Q202" s="24"/>
      <c r="R202" s="24"/>
      <c r="S202" s="24"/>
      <c r="T202" s="24"/>
      <c r="U202" s="24"/>
      <c r="V202" s="24"/>
      <c r="W202" s="24"/>
      <c r="X202" s="24"/>
      <c r="Y202" s="24"/>
      <c r="Z202" s="24"/>
      <c r="AA202" s="24"/>
      <c r="AB202" s="200"/>
    </row>
    <row r="203" spans="1:28">
      <c r="A203" s="199"/>
      <c r="B203" s="24"/>
      <c r="C203" s="24"/>
      <c r="D203" s="24"/>
      <c r="E203" s="24"/>
      <c r="F203" s="24"/>
      <c r="G203" s="24"/>
      <c r="H203" s="24"/>
      <c r="I203" s="24"/>
      <c r="J203" s="24"/>
      <c r="K203" s="24"/>
      <c r="L203" s="24"/>
      <c r="M203" s="24"/>
      <c r="N203" s="200"/>
      <c r="O203" s="199"/>
      <c r="P203" s="24"/>
      <c r="Q203" s="24"/>
      <c r="R203" s="24"/>
      <c r="S203" s="24"/>
      <c r="T203" s="24"/>
      <c r="U203" s="24"/>
      <c r="V203" s="24"/>
      <c r="W203" s="24"/>
      <c r="X203" s="24"/>
      <c r="Y203" s="24"/>
      <c r="Z203" s="24"/>
      <c r="AA203" s="24"/>
      <c r="AB203" s="200"/>
    </row>
    <row r="204" spans="1:28">
      <c r="A204" s="199"/>
      <c r="B204" s="24"/>
      <c r="C204" s="24"/>
      <c r="D204" s="24"/>
      <c r="E204" s="24"/>
      <c r="F204" s="24"/>
      <c r="G204" s="24"/>
      <c r="H204" s="24"/>
      <c r="I204" s="24"/>
      <c r="J204" s="24"/>
      <c r="K204" s="24"/>
      <c r="L204" s="24"/>
      <c r="M204" s="24"/>
      <c r="N204" s="200"/>
      <c r="O204" s="199"/>
      <c r="P204" s="24"/>
      <c r="Q204" s="24"/>
      <c r="R204" s="24"/>
      <c r="S204" s="24"/>
      <c r="T204" s="24"/>
      <c r="U204" s="24"/>
      <c r="V204" s="24"/>
      <c r="W204" s="24"/>
      <c r="X204" s="24"/>
      <c r="Y204" s="24"/>
      <c r="Z204" s="24"/>
      <c r="AA204" s="24"/>
      <c r="AB204" s="200"/>
    </row>
    <row r="205" spans="1:28">
      <c r="A205" s="199"/>
      <c r="B205" s="24"/>
      <c r="C205" s="24"/>
      <c r="D205" s="24"/>
      <c r="E205" s="24"/>
      <c r="F205" s="24"/>
      <c r="G205" s="24"/>
      <c r="H205" s="24"/>
      <c r="I205" s="24"/>
      <c r="J205" s="24"/>
      <c r="K205" s="24"/>
      <c r="L205" s="24"/>
      <c r="M205" s="24"/>
      <c r="N205" s="200"/>
      <c r="O205" s="199"/>
      <c r="P205" s="24"/>
      <c r="Q205" s="24"/>
      <c r="R205" s="24"/>
      <c r="S205" s="24"/>
      <c r="T205" s="24"/>
      <c r="U205" s="24"/>
      <c r="V205" s="24"/>
      <c r="W205" s="24"/>
      <c r="X205" s="24"/>
      <c r="Y205" s="24"/>
      <c r="Z205" s="24"/>
      <c r="AA205" s="24"/>
      <c r="AB205" s="200"/>
    </row>
    <row r="206" spans="1:28" ht="12" customHeight="1">
      <c r="A206" s="199"/>
      <c r="B206" s="24"/>
      <c r="C206" s="24"/>
      <c r="D206" s="24"/>
      <c r="E206" s="24"/>
      <c r="F206" s="24"/>
      <c r="G206" s="24"/>
      <c r="H206" s="24"/>
      <c r="I206" s="24"/>
      <c r="J206" s="24"/>
      <c r="K206" s="24"/>
      <c r="L206" s="24"/>
      <c r="M206" s="24"/>
      <c r="N206" s="200"/>
      <c r="O206" s="199"/>
      <c r="P206" s="24"/>
      <c r="Q206" s="24"/>
      <c r="R206" s="24"/>
      <c r="S206" s="24"/>
      <c r="T206" s="24"/>
      <c r="U206" s="24"/>
      <c r="V206" s="24"/>
      <c r="W206" s="24"/>
      <c r="X206" s="24"/>
      <c r="Y206" s="24"/>
      <c r="Z206" s="24"/>
      <c r="AA206" s="24"/>
      <c r="AB206" s="200"/>
    </row>
    <row r="207" spans="1:28" ht="19.95" customHeight="1">
      <c r="A207" s="199"/>
      <c r="B207" s="24"/>
      <c r="C207" s="24"/>
      <c r="D207" s="24"/>
      <c r="E207" s="24"/>
      <c r="F207" s="24"/>
      <c r="G207" s="24"/>
      <c r="H207" s="24"/>
      <c r="I207" s="24"/>
      <c r="J207" s="24"/>
      <c r="K207" s="24"/>
      <c r="L207" s="24"/>
      <c r="M207" s="24"/>
      <c r="N207" s="200"/>
      <c r="O207" s="199"/>
      <c r="P207" s="24"/>
      <c r="Q207" s="24"/>
      <c r="R207" s="24"/>
      <c r="S207" s="24"/>
      <c r="T207" s="24"/>
      <c r="U207" s="24"/>
      <c r="V207" s="24"/>
      <c r="W207" s="24"/>
      <c r="X207" s="24"/>
      <c r="Y207" s="24"/>
      <c r="Z207" s="24"/>
      <c r="AA207" s="24"/>
      <c r="AB207" s="200"/>
    </row>
    <row r="208" spans="1:28" ht="19.95" customHeight="1">
      <c r="A208" s="199"/>
      <c r="B208" s="24"/>
      <c r="C208" s="24"/>
      <c r="D208" s="24"/>
      <c r="E208" s="24"/>
      <c r="F208" s="24"/>
      <c r="G208" s="24"/>
      <c r="H208" s="24"/>
      <c r="I208" s="24"/>
      <c r="J208" s="24"/>
      <c r="K208" s="24"/>
      <c r="L208" s="24"/>
      <c r="M208" s="24"/>
      <c r="N208" s="200"/>
      <c r="O208" s="199"/>
      <c r="P208" s="24"/>
      <c r="Q208" s="24"/>
      <c r="R208" s="24"/>
      <c r="S208" s="24"/>
      <c r="T208" s="24"/>
      <c r="U208" s="24"/>
      <c r="V208" s="24"/>
      <c r="W208" s="24"/>
      <c r="X208" s="24"/>
      <c r="Y208" s="24"/>
      <c r="Z208" s="24"/>
      <c r="AA208" s="24"/>
      <c r="AB208" s="200"/>
    </row>
    <row r="209" spans="1:90" ht="19.95" customHeight="1">
      <c r="A209" s="199"/>
      <c r="B209" s="24"/>
      <c r="C209" s="24"/>
      <c r="D209" s="24"/>
      <c r="E209" s="24"/>
      <c r="F209" s="24"/>
      <c r="G209" s="24"/>
      <c r="H209" s="24"/>
      <c r="I209" s="24"/>
      <c r="J209" s="24"/>
      <c r="K209" s="24"/>
      <c r="L209" s="24"/>
      <c r="M209" s="24"/>
      <c r="N209" s="200"/>
      <c r="O209" s="199"/>
      <c r="P209" s="24"/>
      <c r="Q209" s="24"/>
      <c r="R209" s="24"/>
      <c r="S209" s="24"/>
      <c r="T209" s="24"/>
      <c r="U209" s="24"/>
      <c r="V209" s="24"/>
      <c r="W209" s="24"/>
      <c r="X209" s="24"/>
      <c r="Y209" s="24"/>
      <c r="Z209" s="24"/>
      <c r="AA209" s="24"/>
      <c r="AB209" s="200"/>
    </row>
    <row r="210" spans="1:90" ht="19.95" customHeight="1">
      <c r="A210" s="199"/>
      <c r="B210" s="24"/>
      <c r="C210" s="24"/>
      <c r="D210" s="24"/>
      <c r="E210" s="24"/>
      <c r="F210" s="24"/>
      <c r="G210" s="24"/>
      <c r="H210" s="24"/>
      <c r="I210" s="24"/>
      <c r="J210" s="24"/>
      <c r="K210" s="24"/>
      <c r="L210" s="24"/>
      <c r="M210" s="24"/>
      <c r="N210" s="200"/>
      <c r="O210" s="199"/>
      <c r="P210" s="24"/>
      <c r="Q210" s="24"/>
      <c r="R210" s="24"/>
      <c r="S210" s="24"/>
      <c r="T210" s="24"/>
      <c r="U210" s="24"/>
      <c r="V210" s="24"/>
      <c r="W210" s="24"/>
      <c r="X210" s="24"/>
      <c r="Y210" s="24"/>
      <c r="Z210" s="24"/>
      <c r="AA210" s="24"/>
      <c r="AB210" s="200"/>
    </row>
    <row r="211" spans="1:90" ht="19.95" customHeight="1">
      <c r="A211" s="199"/>
      <c r="B211" s="24"/>
      <c r="C211" s="24"/>
      <c r="D211" s="24"/>
      <c r="E211" s="24"/>
      <c r="F211" s="24"/>
      <c r="G211" s="24"/>
      <c r="H211" s="24"/>
      <c r="I211" s="24"/>
      <c r="J211" s="24"/>
      <c r="K211" s="24"/>
      <c r="L211" s="24"/>
      <c r="M211" s="24"/>
      <c r="N211" s="200"/>
      <c r="O211" s="199"/>
      <c r="P211" s="24"/>
      <c r="Q211" s="24"/>
      <c r="R211" s="24"/>
      <c r="S211" s="24"/>
      <c r="T211" s="24"/>
      <c r="U211" s="24"/>
      <c r="V211" s="24"/>
      <c r="W211" s="24"/>
      <c r="X211" s="24"/>
      <c r="Y211" s="24"/>
      <c r="Z211" s="24"/>
      <c r="AA211" s="24"/>
      <c r="AB211" s="200"/>
    </row>
    <row r="212" spans="1:90" ht="19.95" customHeight="1">
      <c r="A212" s="199"/>
      <c r="B212" s="24"/>
      <c r="C212" s="24"/>
      <c r="D212" s="24"/>
      <c r="E212" s="24"/>
      <c r="F212" s="24"/>
      <c r="G212" s="24"/>
      <c r="H212" s="24"/>
      <c r="I212" s="24"/>
      <c r="J212" s="24"/>
      <c r="K212" s="24"/>
      <c r="L212" s="24"/>
      <c r="M212" s="24"/>
      <c r="N212" s="200"/>
      <c r="O212" s="199"/>
      <c r="P212" s="24"/>
      <c r="Q212" s="24"/>
      <c r="R212" s="24"/>
      <c r="S212" s="24"/>
      <c r="T212" s="24"/>
      <c r="U212" s="24"/>
      <c r="V212" s="24"/>
      <c r="W212" s="24"/>
      <c r="X212" s="24"/>
      <c r="Y212" s="24"/>
      <c r="Z212" s="24"/>
      <c r="AA212" s="24"/>
      <c r="AB212" s="200"/>
    </row>
    <row r="213" spans="1:90" ht="19.95" customHeight="1">
      <c r="A213" s="199"/>
      <c r="B213" s="24"/>
      <c r="C213" s="24"/>
      <c r="D213" s="24"/>
      <c r="E213" s="24"/>
      <c r="F213" s="24"/>
      <c r="G213" s="24"/>
      <c r="H213" s="24"/>
      <c r="I213" s="24"/>
      <c r="J213" s="24"/>
      <c r="K213" s="24"/>
      <c r="L213" s="24"/>
      <c r="M213" s="24"/>
      <c r="N213" s="200"/>
      <c r="O213" s="199"/>
      <c r="P213" s="24"/>
      <c r="Q213" s="24"/>
      <c r="R213" s="24"/>
      <c r="S213" s="24"/>
      <c r="T213" s="24"/>
      <c r="U213" s="24"/>
      <c r="V213" s="24"/>
      <c r="W213" s="24"/>
      <c r="X213" s="24"/>
      <c r="Y213" s="24"/>
      <c r="Z213" s="24"/>
      <c r="AA213" s="24"/>
      <c r="AB213" s="200"/>
    </row>
    <row r="214" spans="1:90" ht="19.95" customHeight="1">
      <c r="A214" s="199"/>
      <c r="B214" s="24"/>
      <c r="C214" s="24"/>
      <c r="D214" s="24"/>
      <c r="E214" s="24"/>
      <c r="F214" s="24"/>
      <c r="G214" s="24"/>
      <c r="H214" s="24"/>
      <c r="I214" s="24"/>
      <c r="J214" s="24"/>
      <c r="K214" s="24"/>
      <c r="L214" s="24"/>
      <c r="M214" s="24"/>
      <c r="N214" s="200"/>
      <c r="O214" s="199"/>
      <c r="P214" s="24"/>
      <c r="Q214" s="24"/>
      <c r="R214" s="24"/>
      <c r="S214" s="24"/>
      <c r="T214" s="24"/>
      <c r="U214" s="24"/>
      <c r="V214" s="24"/>
      <c r="W214" s="24"/>
      <c r="X214" s="24"/>
      <c r="Y214" s="24"/>
      <c r="Z214" s="24"/>
      <c r="AA214" s="24"/>
      <c r="AB214" s="200"/>
    </row>
    <row r="215" spans="1:90" ht="19.95" customHeight="1">
      <c r="A215" s="199"/>
      <c r="B215" s="24"/>
      <c r="C215" s="24"/>
      <c r="D215" s="24"/>
      <c r="E215" s="24"/>
      <c r="F215" s="24"/>
      <c r="G215" s="24"/>
      <c r="H215" s="24"/>
      <c r="I215" s="24"/>
      <c r="J215" s="24"/>
      <c r="K215" s="24"/>
      <c r="L215" s="24"/>
      <c r="M215" s="24"/>
      <c r="N215" s="200"/>
      <c r="O215" s="199"/>
      <c r="P215" s="24"/>
      <c r="Q215" s="24"/>
      <c r="R215" s="24"/>
      <c r="S215" s="24"/>
      <c r="T215" s="24"/>
      <c r="U215" s="24"/>
      <c r="V215" s="24"/>
      <c r="W215" s="24"/>
      <c r="X215" s="24"/>
      <c r="Y215" s="24"/>
      <c r="Z215" s="24"/>
      <c r="AA215" s="24"/>
      <c r="AB215" s="200"/>
    </row>
    <row r="216" spans="1:90" ht="19.95" customHeight="1">
      <c r="A216" s="201"/>
      <c r="B216" s="24"/>
      <c r="C216" s="24"/>
      <c r="D216" s="24"/>
      <c r="E216" s="24"/>
      <c r="F216" s="24"/>
      <c r="G216" s="24"/>
      <c r="H216" s="24"/>
      <c r="I216" s="24"/>
      <c r="J216" s="24"/>
      <c r="K216" s="24"/>
      <c r="L216" s="24"/>
      <c r="M216" s="24"/>
      <c r="N216" s="200"/>
      <c r="O216" s="199"/>
      <c r="P216" s="24"/>
      <c r="Q216" s="24"/>
      <c r="R216" s="24"/>
      <c r="S216" s="24"/>
      <c r="T216" s="24"/>
      <c r="U216" s="24"/>
      <c r="V216" s="24"/>
      <c r="W216" s="24"/>
      <c r="X216" s="24"/>
      <c r="Y216" s="24"/>
      <c r="Z216" s="24"/>
      <c r="AA216" s="24"/>
      <c r="AB216" s="200"/>
    </row>
    <row r="217" spans="1:90" ht="30" customHeight="1">
      <c r="A217" s="211" t="s">
        <v>1148</v>
      </c>
      <c r="B217" s="198" t="s">
        <v>1252</v>
      </c>
      <c r="C217" s="743"/>
      <c r="D217" s="743"/>
      <c r="E217" s="746" t="s">
        <v>1256</v>
      </c>
      <c r="F217" s="745"/>
      <c r="G217" s="743"/>
      <c r="H217" s="743"/>
      <c r="I217" s="743"/>
      <c r="J217" s="743"/>
      <c r="K217" s="743"/>
      <c r="L217" s="743"/>
      <c r="M217" s="743"/>
      <c r="N217" s="744"/>
      <c r="O217" s="742"/>
      <c r="P217" s="745" t="s">
        <v>1257</v>
      </c>
      <c r="Q217" s="743"/>
      <c r="R217" s="743"/>
      <c r="S217" s="743"/>
      <c r="T217" s="743"/>
      <c r="U217" s="743"/>
      <c r="V217" s="743"/>
      <c r="W217" s="743"/>
      <c r="X217" s="743"/>
      <c r="Y217" s="743"/>
      <c r="Z217" s="743"/>
      <c r="AA217" s="743"/>
      <c r="AB217" s="744"/>
    </row>
    <row r="218" spans="1:90" ht="19.95" customHeight="1">
      <c r="A218" s="199"/>
      <c r="B218" s="24"/>
      <c r="C218" s="24"/>
      <c r="D218" s="24"/>
      <c r="E218" s="24"/>
      <c r="F218" s="24"/>
      <c r="G218" s="24"/>
      <c r="H218" s="24"/>
      <c r="I218" s="24"/>
      <c r="J218" s="24"/>
      <c r="K218" s="24"/>
      <c r="L218" s="24"/>
      <c r="M218" s="24"/>
      <c r="N218" s="200"/>
      <c r="O218" s="199"/>
      <c r="P218" s="24"/>
      <c r="Q218" s="24"/>
      <c r="R218" s="24"/>
      <c r="S218" s="24"/>
      <c r="T218" s="24"/>
      <c r="U218" s="24"/>
      <c r="V218" s="24"/>
      <c r="W218" s="24"/>
      <c r="X218" s="24"/>
      <c r="Y218" s="24"/>
      <c r="Z218" s="24"/>
      <c r="AA218" s="24"/>
      <c r="AB218" s="200"/>
    </row>
    <row r="219" spans="1:90" ht="19.95" customHeight="1">
      <c r="A219" s="199"/>
      <c r="B219" s="24"/>
      <c r="C219" s="24"/>
      <c r="D219" s="24"/>
      <c r="E219" s="24"/>
      <c r="F219" s="24"/>
      <c r="G219" s="24"/>
      <c r="H219" s="24"/>
      <c r="I219" s="24"/>
      <c r="J219" s="24"/>
      <c r="K219" s="24"/>
      <c r="L219" s="24"/>
      <c r="M219" s="24"/>
      <c r="N219" s="200"/>
      <c r="O219" s="199"/>
      <c r="P219" s="24"/>
      <c r="Q219" s="24"/>
      <c r="R219" s="739"/>
      <c r="S219" s="739"/>
      <c r="T219" s="739"/>
      <c r="U219" s="739"/>
      <c r="V219" s="739"/>
      <c r="W219" s="739"/>
      <c r="X219" s="739"/>
      <c r="Y219" s="739"/>
      <c r="Z219" s="739"/>
      <c r="AA219" s="739"/>
      <c r="AB219" s="200"/>
    </row>
    <row r="220" spans="1:90" ht="12.75" customHeight="1">
      <c r="A220" s="199"/>
      <c r="B220" s="24"/>
      <c r="C220" s="24"/>
      <c r="D220" s="24"/>
      <c r="E220" s="24"/>
      <c r="F220" s="24"/>
      <c r="G220" s="24"/>
      <c r="H220" s="24"/>
      <c r="I220" s="24"/>
      <c r="J220" s="24"/>
      <c r="K220" s="24"/>
      <c r="L220" s="24"/>
      <c r="M220" s="24"/>
      <c r="N220" s="200"/>
      <c r="O220" s="199"/>
      <c r="P220" s="24"/>
      <c r="Q220" s="24"/>
      <c r="R220" s="739"/>
      <c r="S220" s="739"/>
      <c r="T220" s="739"/>
      <c r="U220" s="739"/>
      <c r="V220" s="739"/>
      <c r="W220" s="739"/>
      <c r="X220" s="739"/>
      <c r="Y220" s="739"/>
      <c r="Z220" s="739"/>
      <c r="AA220" s="739"/>
      <c r="AB220" s="200"/>
      <c r="CD220" s="37"/>
    </row>
    <row r="221" spans="1:90" ht="12.75" customHeight="1">
      <c r="A221" s="199"/>
      <c r="B221" s="24"/>
      <c r="C221" s="24"/>
      <c r="D221" s="24"/>
      <c r="E221" s="24"/>
      <c r="F221" s="24"/>
      <c r="G221" s="24"/>
      <c r="H221" s="24"/>
      <c r="I221" s="24"/>
      <c r="J221" s="24"/>
      <c r="K221" s="24"/>
      <c r="L221" s="24"/>
      <c r="M221" s="24"/>
      <c r="N221" s="200"/>
      <c r="O221" s="199"/>
      <c r="P221" s="24"/>
      <c r="Q221" s="24"/>
      <c r="R221" s="739"/>
      <c r="S221" s="739"/>
      <c r="T221" s="739"/>
      <c r="U221" s="739"/>
      <c r="V221" s="739"/>
      <c r="W221" s="739"/>
      <c r="X221" s="739"/>
      <c r="Y221" s="739"/>
      <c r="Z221" s="739"/>
      <c r="AA221" s="739"/>
      <c r="AB221" s="200"/>
      <c r="CL221" s="315"/>
    </row>
    <row r="222" spans="1:90" ht="12.75" customHeight="1">
      <c r="A222" s="199"/>
      <c r="B222" s="24"/>
      <c r="C222" s="24"/>
      <c r="D222" s="24"/>
      <c r="E222" s="24"/>
      <c r="F222" s="24"/>
      <c r="G222" s="24"/>
      <c r="H222" s="24"/>
      <c r="I222" s="24"/>
      <c r="J222" s="24"/>
      <c r="K222" s="24"/>
      <c r="L222" s="24"/>
      <c r="M222" s="24"/>
      <c r="N222" s="200"/>
      <c r="O222" s="199"/>
      <c r="P222" s="24"/>
      <c r="Q222" s="24"/>
      <c r="R222" s="739"/>
      <c r="S222" s="739"/>
      <c r="T222" s="739"/>
      <c r="U222" s="739"/>
      <c r="V222" s="739"/>
      <c r="W222" s="739"/>
      <c r="X222" s="739"/>
      <c r="Y222" s="739"/>
      <c r="Z222" s="739"/>
      <c r="AA222" s="739"/>
      <c r="AB222" s="200"/>
    </row>
    <row r="223" spans="1:90" ht="12.75" customHeight="1">
      <c r="A223" s="199"/>
      <c r="B223" s="24"/>
      <c r="C223" s="24"/>
      <c r="D223" s="24"/>
      <c r="E223" s="24"/>
      <c r="F223" s="24"/>
      <c r="G223" s="24"/>
      <c r="H223" s="24"/>
      <c r="I223" s="24"/>
      <c r="J223" s="24"/>
      <c r="K223" s="24"/>
      <c r="L223" s="24"/>
      <c r="M223" s="24"/>
      <c r="N223" s="200"/>
      <c r="O223" s="199"/>
      <c r="P223" s="24"/>
      <c r="Q223" s="24"/>
      <c r="R223" s="739"/>
      <c r="S223" s="739"/>
      <c r="T223" s="739"/>
      <c r="U223" s="739"/>
      <c r="V223" s="739"/>
      <c r="W223" s="739"/>
      <c r="X223" s="739"/>
      <c r="Y223" s="739"/>
      <c r="Z223" s="739"/>
      <c r="AA223" s="739"/>
      <c r="AB223" s="200"/>
    </row>
    <row r="224" spans="1:90" ht="12.75" customHeight="1">
      <c r="A224" s="199"/>
      <c r="B224" s="24"/>
      <c r="C224" s="24"/>
      <c r="D224" s="24"/>
      <c r="E224" s="24"/>
      <c r="F224" s="24"/>
      <c r="G224" s="24"/>
      <c r="H224" s="24"/>
      <c r="I224" s="24"/>
      <c r="J224" s="24"/>
      <c r="K224" s="24"/>
      <c r="L224" s="24"/>
      <c r="M224" s="24"/>
      <c r="N224" s="200"/>
      <c r="O224" s="199"/>
      <c r="P224" s="24"/>
      <c r="Q224" s="24"/>
      <c r="R224" s="739"/>
      <c r="S224" s="739"/>
      <c r="T224" s="739"/>
      <c r="U224" s="739"/>
      <c r="V224" s="739"/>
      <c r="W224" s="739"/>
      <c r="X224" s="739"/>
      <c r="Y224" s="739"/>
      <c r="Z224" s="739"/>
      <c r="AA224" s="739"/>
      <c r="AB224" s="200"/>
    </row>
    <row r="225" spans="1:28" ht="12.75" customHeight="1">
      <c r="A225" s="199"/>
      <c r="B225" s="24"/>
      <c r="C225" s="24"/>
      <c r="D225" s="24"/>
      <c r="E225" s="24"/>
      <c r="F225" s="24"/>
      <c r="G225" s="24"/>
      <c r="H225" s="24"/>
      <c r="I225" s="24"/>
      <c r="J225" s="24"/>
      <c r="K225" s="24"/>
      <c r="L225" s="24"/>
      <c r="M225" s="24"/>
      <c r="N225" s="200"/>
      <c r="O225" s="199"/>
      <c r="P225" s="24"/>
      <c r="Q225" s="24"/>
      <c r="R225" s="739"/>
      <c r="S225" s="739"/>
      <c r="T225" s="739"/>
      <c r="U225" s="739"/>
      <c r="V225" s="739"/>
      <c r="W225" s="739"/>
      <c r="X225" s="739"/>
      <c r="Y225" s="739"/>
      <c r="Z225" s="739"/>
      <c r="AA225" s="739"/>
      <c r="AB225" s="200"/>
    </row>
    <row r="226" spans="1:28" ht="12.75" customHeight="1">
      <c r="A226" s="199"/>
      <c r="B226" s="24"/>
      <c r="C226" s="24"/>
      <c r="D226" s="24"/>
      <c r="E226" s="24"/>
      <c r="F226" s="24"/>
      <c r="G226" s="24"/>
      <c r="H226" s="24"/>
      <c r="I226" s="24"/>
      <c r="J226" s="24"/>
      <c r="K226" s="24"/>
      <c r="L226" s="24"/>
      <c r="M226" s="24"/>
      <c r="N226" s="200"/>
      <c r="O226" s="199"/>
      <c r="P226" s="24"/>
      <c r="Q226" s="24"/>
      <c r="R226" s="739"/>
      <c r="S226" s="739"/>
      <c r="T226" s="739"/>
      <c r="U226" s="739"/>
      <c r="V226" s="739"/>
      <c r="W226" s="739"/>
      <c r="X226" s="739"/>
      <c r="Y226" s="739"/>
      <c r="Z226" s="739"/>
      <c r="AA226" s="739"/>
      <c r="AB226" s="200"/>
    </row>
    <row r="227" spans="1:28" ht="12.75" customHeight="1">
      <c r="A227" s="199"/>
      <c r="B227" s="24"/>
      <c r="C227" s="24"/>
      <c r="D227" s="24"/>
      <c r="E227" s="24"/>
      <c r="F227" s="24"/>
      <c r="G227" s="24"/>
      <c r="H227" s="24"/>
      <c r="I227" s="24"/>
      <c r="J227" s="24"/>
      <c r="K227" s="24"/>
      <c r="L227" s="24"/>
      <c r="M227" s="24"/>
      <c r="N227" s="200"/>
      <c r="O227" s="199"/>
      <c r="P227" s="24"/>
      <c r="Q227" s="24"/>
      <c r="R227" s="739"/>
      <c r="S227" s="739"/>
      <c r="T227" s="739"/>
      <c r="U227" s="739"/>
      <c r="V227" s="739"/>
      <c r="W227" s="739"/>
      <c r="X227" s="739"/>
      <c r="Y227" s="739"/>
      <c r="Z227" s="739"/>
      <c r="AA227" s="739"/>
      <c r="AB227" s="200"/>
    </row>
    <row r="228" spans="1:28" ht="12.75" customHeight="1">
      <c r="A228" s="199"/>
      <c r="B228" s="24"/>
      <c r="C228" s="24"/>
      <c r="D228" s="24"/>
      <c r="E228" s="24"/>
      <c r="F228" s="24"/>
      <c r="G228" s="24"/>
      <c r="H228" s="24"/>
      <c r="I228" s="24"/>
      <c r="J228" s="24"/>
      <c r="K228" s="24"/>
      <c r="L228" s="24"/>
      <c r="M228" s="24"/>
      <c r="N228" s="200"/>
      <c r="O228" s="199"/>
      <c r="P228" s="24"/>
      <c r="Q228" s="24"/>
      <c r="R228" s="739"/>
      <c r="S228" s="739"/>
      <c r="T228" s="739"/>
      <c r="U228" s="739"/>
      <c r="V228" s="739"/>
      <c r="W228" s="739"/>
      <c r="X228" s="739"/>
      <c r="Y228" s="739"/>
      <c r="Z228" s="739"/>
      <c r="AA228" s="739"/>
      <c r="AB228" s="200"/>
    </row>
    <row r="229" spans="1:28" ht="12.75" customHeight="1">
      <c r="A229" s="199"/>
      <c r="B229" s="24"/>
      <c r="C229" s="24"/>
      <c r="D229" s="24"/>
      <c r="E229" s="24"/>
      <c r="F229" s="24"/>
      <c r="G229" s="24"/>
      <c r="H229" s="24"/>
      <c r="I229" s="24"/>
      <c r="J229" s="24"/>
      <c r="K229" s="24"/>
      <c r="L229" s="24"/>
      <c r="M229" s="24"/>
      <c r="N229" s="200"/>
      <c r="O229" s="199"/>
      <c r="P229" s="24"/>
      <c r="Q229" s="24"/>
      <c r="R229" s="739"/>
      <c r="S229" s="739"/>
      <c r="T229" s="739"/>
      <c r="U229" s="739"/>
      <c r="V229" s="739"/>
      <c r="W229" s="739"/>
      <c r="X229" s="739"/>
      <c r="Y229" s="739"/>
      <c r="Z229" s="739"/>
      <c r="AA229" s="739"/>
      <c r="AB229" s="200"/>
    </row>
    <row r="230" spans="1:28" ht="13.8" customHeight="1">
      <c r="A230" s="199"/>
      <c r="B230" s="24"/>
      <c r="C230" s="24"/>
      <c r="D230" s="24"/>
      <c r="E230" s="24"/>
      <c r="F230" s="24"/>
      <c r="G230" s="24"/>
      <c r="H230" s="24"/>
      <c r="I230" s="24"/>
      <c r="J230" s="24"/>
      <c r="K230" s="24"/>
      <c r="L230" s="24"/>
      <c r="M230" s="24"/>
      <c r="N230" s="200"/>
      <c r="O230" s="199"/>
      <c r="P230" s="24"/>
      <c r="Q230" s="24"/>
      <c r="R230" s="739"/>
      <c r="S230" s="739"/>
      <c r="T230" s="739"/>
      <c r="U230" s="739"/>
      <c r="V230" s="739"/>
      <c r="W230" s="739"/>
      <c r="X230" s="739"/>
      <c r="Y230" s="739"/>
      <c r="Z230" s="739"/>
      <c r="AA230" s="739"/>
      <c r="AB230" s="200"/>
    </row>
    <row r="231" spans="1:28">
      <c r="A231" s="199"/>
      <c r="B231" s="24"/>
      <c r="C231" s="24"/>
      <c r="D231" s="24"/>
      <c r="E231" s="24"/>
      <c r="F231" s="24"/>
      <c r="G231" s="24"/>
      <c r="H231" s="24"/>
      <c r="I231" s="24"/>
      <c r="J231" s="24"/>
      <c r="K231" s="24"/>
      <c r="L231" s="24"/>
      <c r="M231" s="24"/>
      <c r="N231" s="200"/>
      <c r="O231" s="199"/>
      <c r="P231" s="24"/>
      <c r="Q231" s="24"/>
      <c r="R231" s="24"/>
      <c r="S231" s="24"/>
      <c r="T231" s="24"/>
      <c r="U231" s="24"/>
      <c r="V231" s="24"/>
      <c r="W231" s="24"/>
      <c r="X231" s="24"/>
      <c r="Y231" s="24"/>
      <c r="Z231" s="24"/>
      <c r="AA231" s="24"/>
      <c r="AB231" s="200"/>
    </row>
    <row r="232" spans="1:28">
      <c r="A232" s="199"/>
      <c r="B232" s="24"/>
      <c r="C232" s="24"/>
      <c r="D232" s="24"/>
      <c r="E232" s="24"/>
      <c r="F232" s="24"/>
      <c r="G232" s="24"/>
      <c r="H232" s="24"/>
      <c r="I232" s="24"/>
      <c r="J232" s="24"/>
      <c r="K232" s="24"/>
      <c r="L232" s="24"/>
      <c r="M232" s="24"/>
      <c r="N232" s="200"/>
      <c r="O232" s="199"/>
      <c r="P232" s="24"/>
      <c r="Q232" s="24"/>
      <c r="R232" s="24"/>
      <c r="S232" s="24"/>
      <c r="T232" s="24"/>
      <c r="U232" s="24"/>
      <c r="V232" s="24"/>
      <c r="W232" s="24"/>
      <c r="X232" s="24"/>
      <c r="Y232" s="24"/>
      <c r="Z232" s="24"/>
      <c r="AA232" s="24"/>
      <c r="AB232" s="200"/>
    </row>
    <row r="233" spans="1:28">
      <c r="A233" s="199"/>
      <c r="B233" s="24"/>
      <c r="C233" s="24"/>
      <c r="D233" s="24"/>
      <c r="E233" s="24"/>
      <c r="F233" s="24"/>
      <c r="G233" s="24"/>
      <c r="H233" s="24"/>
      <c r="I233" s="24"/>
      <c r="J233" s="24"/>
      <c r="K233" s="24"/>
      <c r="L233" s="24"/>
      <c r="M233" s="24"/>
      <c r="N233" s="200"/>
      <c r="O233" s="199"/>
      <c r="P233" s="24"/>
      <c r="Q233" s="24"/>
      <c r="R233" s="24"/>
      <c r="S233" s="24"/>
      <c r="T233" s="24"/>
      <c r="U233" s="24"/>
      <c r="V233" s="24"/>
      <c r="W233" s="24"/>
      <c r="X233" s="24"/>
      <c r="Y233" s="24"/>
      <c r="Z233" s="24"/>
      <c r="AA233" s="24"/>
      <c r="AB233" s="200"/>
    </row>
    <row r="234" spans="1:28" ht="15" customHeight="1">
      <c r="A234" s="199"/>
      <c r="B234" s="24"/>
      <c r="C234" s="24"/>
      <c r="D234" s="24"/>
      <c r="E234" s="24"/>
      <c r="F234" s="24"/>
      <c r="G234" s="24"/>
      <c r="H234" s="24"/>
      <c r="I234" s="24"/>
      <c r="J234" s="24"/>
      <c r="K234" s="24"/>
      <c r="L234" s="24"/>
      <c r="M234" s="24"/>
      <c r="N234" s="200"/>
      <c r="O234" s="199"/>
      <c r="P234" s="24"/>
      <c r="Q234" s="24"/>
      <c r="R234" s="24"/>
      <c r="S234" s="24"/>
      <c r="T234" s="24"/>
      <c r="U234" s="24"/>
      <c r="V234" s="24"/>
      <c r="W234" s="24"/>
      <c r="X234" s="24"/>
      <c r="Y234" s="24"/>
      <c r="Z234" s="24"/>
      <c r="AA234" s="24"/>
      <c r="AB234" s="200"/>
    </row>
    <row r="235" spans="1:28" ht="19.95" customHeight="1">
      <c r="A235" s="201"/>
      <c r="B235" s="202"/>
      <c r="C235" s="202"/>
      <c r="D235" s="202"/>
      <c r="E235" s="202"/>
      <c r="F235" s="202"/>
      <c r="G235" s="202"/>
      <c r="H235" s="202"/>
      <c r="I235" s="202"/>
      <c r="J235" s="202"/>
      <c r="K235" s="202"/>
      <c r="L235" s="202"/>
      <c r="M235" s="202"/>
      <c r="N235" s="200"/>
      <c r="O235" s="199"/>
      <c r="P235" s="202"/>
      <c r="Q235" s="202"/>
      <c r="R235" s="202"/>
      <c r="S235" s="202"/>
      <c r="T235" s="202"/>
      <c r="U235" s="202"/>
      <c r="V235" s="202"/>
      <c r="W235" s="202"/>
      <c r="X235" s="202"/>
      <c r="Y235" s="202"/>
      <c r="Z235" s="202"/>
      <c r="AA235" s="202"/>
      <c r="AB235" s="203"/>
    </row>
    <row r="236" spans="1:28" ht="30" customHeight="1">
      <c r="A236" s="211" t="s">
        <v>1148</v>
      </c>
      <c r="B236" s="751" t="s">
        <v>1258</v>
      </c>
      <c r="C236" s="751"/>
      <c r="D236" s="751"/>
      <c r="E236" s="751"/>
      <c r="F236" s="751"/>
      <c r="G236" s="751"/>
      <c r="H236" s="751"/>
      <c r="I236" s="751"/>
      <c r="J236" s="751"/>
      <c r="K236" s="751"/>
      <c r="L236" s="751"/>
      <c r="M236" s="750"/>
      <c r="N236" s="207"/>
      <c r="O236" s="205"/>
      <c r="P236" s="740"/>
      <c r="Q236" s="740"/>
      <c r="R236" s="740"/>
      <c r="S236" s="740"/>
      <c r="T236" s="740"/>
      <c r="U236" s="740"/>
      <c r="V236" s="740"/>
      <c r="W236" s="206"/>
      <c r="X236" s="206"/>
      <c r="Y236" s="206"/>
      <c r="Z236" s="206"/>
      <c r="AA236" s="206"/>
      <c r="AB236" s="212" t="s">
        <v>1149</v>
      </c>
    </row>
    <row r="237" spans="1:28">
      <c r="A237" s="199"/>
      <c r="B237" s="24"/>
      <c r="C237" s="24"/>
      <c r="D237" s="24"/>
      <c r="E237" s="24"/>
      <c r="F237" s="24"/>
      <c r="G237" s="24"/>
      <c r="H237" s="24"/>
      <c r="I237" s="24"/>
      <c r="J237" s="24"/>
      <c r="K237" s="24"/>
      <c r="L237" s="24"/>
      <c r="M237" s="24"/>
      <c r="N237" s="200"/>
      <c r="O237" s="199"/>
      <c r="P237" s="24"/>
      <c r="Q237" s="24"/>
      <c r="R237" s="24"/>
      <c r="S237" s="24"/>
      <c r="T237" s="24"/>
      <c r="U237" s="24"/>
      <c r="V237" s="24"/>
      <c r="W237" s="24"/>
      <c r="X237" s="24"/>
      <c r="Y237" s="24"/>
      <c r="Z237" s="24"/>
      <c r="AA237" s="24"/>
      <c r="AB237" s="200"/>
    </row>
    <row r="238" spans="1:28" ht="15.6">
      <c r="A238" s="199"/>
      <c r="B238" s="370"/>
      <c r="C238" s="24"/>
      <c r="D238" s="24"/>
      <c r="E238" s="24"/>
      <c r="F238" s="24"/>
      <c r="G238" s="24"/>
      <c r="H238" s="24"/>
      <c r="I238" s="24"/>
      <c r="J238" s="24"/>
      <c r="K238" s="24"/>
      <c r="L238" s="24"/>
      <c r="M238" s="24"/>
      <c r="N238" s="200"/>
      <c r="O238" s="199"/>
      <c r="P238" s="24"/>
      <c r="Q238" s="24"/>
      <c r="R238" s="24"/>
      <c r="S238" s="24"/>
      <c r="T238" s="24"/>
      <c r="U238" s="24"/>
      <c r="V238" s="24"/>
      <c r="W238" s="24"/>
      <c r="X238" s="24"/>
      <c r="Y238" s="24"/>
      <c r="Z238" s="24"/>
      <c r="AA238" s="24"/>
      <c r="AB238" s="200"/>
    </row>
    <row r="239" spans="1:28">
      <c r="A239" s="199"/>
      <c r="B239" s="24"/>
      <c r="C239" s="24"/>
      <c r="D239" s="24"/>
      <c r="E239" s="24"/>
      <c r="F239" s="24"/>
      <c r="G239" s="24"/>
      <c r="H239" s="24"/>
      <c r="I239" s="24"/>
      <c r="J239" s="24"/>
      <c r="K239" s="24"/>
      <c r="L239" s="24"/>
      <c r="M239" s="24"/>
      <c r="N239" s="200"/>
      <c r="O239" s="199"/>
      <c r="P239" s="24"/>
      <c r="Q239" s="24"/>
      <c r="R239" s="24"/>
      <c r="S239" s="24"/>
      <c r="T239" s="24"/>
      <c r="U239" s="24"/>
      <c r="V239" s="24"/>
      <c r="W239" s="24"/>
      <c r="X239" s="24"/>
      <c r="Y239" s="24"/>
      <c r="Z239" s="24"/>
      <c r="AA239" s="24"/>
      <c r="AB239" s="200"/>
    </row>
    <row r="240" spans="1:28">
      <c r="A240" s="199"/>
      <c r="B240" s="24"/>
      <c r="C240" s="24"/>
      <c r="D240" s="24"/>
      <c r="E240" s="24"/>
      <c r="F240" s="24"/>
      <c r="G240" s="24"/>
      <c r="H240" s="24"/>
      <c r="I240" s="24"/>
      <c r="J240" s="24"/>
      <c r="K240" s="24"/>
      <c r="L240" s="24"/>
      <c r="M240" s="24"/>
      <c r="N240" s="200"/>
      <c r="O240" s="199"/>
      <c r="P240" s="24"/>
      <c r="Q240" s="24"/>
      <c r="R240" s="24"/>
      <c r="S240" s="24"/>
      <c r="T240" s="24"/>
      <c r="U240" s="24"/>
      <c r="V240" s="24"/>
      <c r="W240" s="24"/>
      <c r="X240" s="24"/>
      <c r="Y240" s="24"/>
      <c r="Z240" s="24"/>
      <c r="AA240" s="24"/>
      <c r="AB240" s="200"/>
    </row>
    <row r="241" spans="1:53">
      <c r="A241" s="199"/>
      <c r="B241" s="24"/>
      <c r="C241" s="24"/>
      <c r="D241" s="24"/>
      <c r="E241" s="24"/>
      <c r="F241" s="24"/>
      <c r="G241" s="24"/>
      <c r="H241" s="24"/>
      <c r="I241" s="24"/>
      <c r="J241" s="24"/>
      <c r="K241" s="24"/>
      <c r="L241" s="24"/>
      <c r="M241" s="24"/>
      <c r="N241" s="200"/>
      <c r="O241" s="199"/>
      <c r="P241" s="24"/>
      <c r="Q241" s="24"/>
      <c r="R241" s="24"/>
      <c r="S241" s="24"/>
      <c r="T241" s="24"/>
      <c r="U241" s="24"/>
      <c r="V241" s="24"/>
      <c r="W241" s="24"/>
      <c r="X241" s="24"/>
      <c r="Y241" s="24"/>
      <c r="Z241" s="24"/>
      <c r="AA241" s="24"/>
      <c r="AB241" s="200"/>
    </row>
    <row r="242" spans="1:53">
      <c r="A242" s="199"/>
      <c r="B242" s="24"/>
      <c r="C242" s="24"/>
      <c r="D242" s="24"/>
      <c r="E242" s="24"/>
      <c r="F242" s="24"/>
      <c r="G242" s="24"/>
      <c r="H242" s="24"/>
      <c r="I242" s="24"/>
      <c r="J242" s="24"/>
      <c r="K242" s="24"/>
      <c r="L242" s="24"/>
      <c r="M242" s="24"/>
      <c r="N242" s="200"/>
      <c r="O242" s="199"/>
      <c r="P242" s="24"/>
      <c r="Q242" s="24"/>
      <c r="R242" s="24"/>
      <c r="S242" s="24"/>
      <c r="T242" s="24"/>
      <c r="U242" s="24"/>
      <c r="V242" s="24"/>
      <c r="W242" s="24"/>
      <c r="X242" s="24"/>
      <c r="Y242" s="24"/>
      <c r="Z242" s="24"/>
      <c r="AA242" s="24"/>
      <c r="AB242" s="200"/>
    </row>
    <row r="243" spans="1:53">
      <c r="A243" s="199"/>
      <c r="B243" s="24"/>
      <c r="C243" s="24"/>
      <c r="D243" s="24"/>
      <c r="E243" s="24"/>
      <c r="F243" s="24"/>
      <c r="G243" s="24"/>
      <c r="H243" s="24"/>
      <c r="I243" s="24"/>
      <c r="J243" s="24"/>
      <c r="K243" s="24"/>
      <c r="L243" s="24"/>
      <c r="M243" s="24"/>
      <c r="N243" s="200"/>
      <c r="O243" s="199"/>
      <c r="P243" s="24"/>
      <c r="Q243" s="24"/>
      <c r="R243" s="24"/>
      <c r="S243" s="24"/>
      <c r="T243" s="24"/>
      <c r="U243" s="24"/>
      <c r="V243" s="24"/>
      <c r="W243" s="24"/>
      <c r="X243" s="24"/>
      <c r="Y243" s="24"/>
      <c r="Z243" s="24"/>
      <c r="AA243" s="24"/>
      <c r="AB243" s="200"/>
    </row>
    <row r="244" spans="1:53">
      <c r="A244" s="199"/>
      <c r="B244" s="24"/>
      <c r="C244" s="24"/>
      <c r="D244" s="24"/>
      <c r="E244" s="24"/>
      <c r="F244" s="24"/>
      <c r="G244" s="24"/>
      <c r="H244" s="24"/>
      <c r="I244" s="24"/>
      <c r="J244" s="24"/>
      <c r="K244" s="24"/>
      <c r="L244" s="24"/>
      <c r="M244" s="24"/>
      <c r="N244" s="200"/>
      <c r="O244" s="199"/>
      <c r="P244" s="24"/>
      <c r="Q244" s="24"/>
      <c r="R244" s="24"/>
      <c r="S244" s="24"/>
      <c r="T244" s="24"/>
      <c r="U244" s="24"/>
      <c r="V244" s="24"/>
      <c r="W244" s="24"/>
      <c r="X244" s="24"/>
      <c r="Y244" s="24"/>
      <c r="Z244" s="24"/>
      <c r="AA244" s="24"/>
      <c r="AB244" s="200"/>
    </row>
    <row r="245" spans="1:53">
      <c r="A245" s="199"/>
      <c r="B245" s="24"/>
      <c r="C245" s="24"/>
      <c r="D245" s="24"/>
      <c r="E245" s="24"/>
      <c r="F245" s="24"/>
      <c r="G245" s="24"/>
      <c r="H245" s="24"/>
      <c r="I245" s="24"/>
      <c r="J245" s="24"/>
      <c r="K245" s="24"/>
      <c r="L245" s="24"/>
      <c r="M245" s="24"/>
      <c r="N245" s="200"/>
      <c r="O245" s="199"/>
      <c r="P245" s="24"/>
      <c r="Q245" s="24"/>
      <c r="R245" s="24"/>
      <c r="S245" s="24"/>
      <c r="T245" s="24"/>
      <c r="U245" s="24"/>
      <c r="V245" s="24"/>
      <c r="W245" s="24"/>
      <c r="X245" s="24"/>
      <c r="Y245" s="24"/>
      <c r="Z245" s="24"/>
      <c r="AA245" s="24"/>
      <c r="AB245" s="200"/>
    </row>
    <row r="246" spans="1:53" ht="19.95" customHeight="1">
      <c r="A246" s="199"/>
      <c r="B246" s="24"/>
      <c r="C246" s="24"/>
      <c r="D246" s="24"/>
      <c r="E246" s="24"/>
      <c r="F246" s="24"/>
      <c r="G246" s="24"/>
      <c r="H246" s="24"/>
      <c r="I246" s="24"/>
      <c r="J246" s="24"/>
      <c r="K246" s="24"/>
      <c r="L246" s="24"/>
      <c r="M246" s="24"/>
      <c r="N246" s="200"/>
      <c r="O246" s="199"/>
      <c r="P246" s="24"/>
      <c r="Q246" s="24"/>
      <c r="R246" s="24"/>
      <c r="S246" s="24"/>
      <c r="T246" s="24"/>
      <c r="U246" s="24"/>
      <c r="V246" s="24"/>
      <c r="W246" s="24"/>
      <c r="X246" s="24"/>
      <c r="Y246" s="24"/>
      <c r="Z246" s="24"/>
      <c r="AA246" s="24"/>
      <c r="AB246" s="200"/>
    </row>
    <row r="247" spans="1:53" ht="19.95" customHeight="1">
      <c r="A247" s="199"/>
      <c r="B247" s="24"/>
      <c r="C247" s="24"/>
      <c r="D247" s="24"/>
      <c r="E247" s="24"/>
      <c r="F247" s="24"/>
      <c r="G247" s="24"/>
      <c r="H247" s="24"/>
      <c r="I247" s="24"/>
      <c r="J247" s="24"/>
      <c r="K247" s="24"/>
      <c r="L247" s="24"/>
      <c r="M247" s="24"/>
      <c r="N247" s="200"/>
      <c r="O247" s="199"/>
      <c r="P247" s="24"/>
      <c r="Q247" s="24"/>
      <c r="R247" s="24"/>
      <c r="S247" s="24"/>
      <c r="T247" s="24"/>
      <c r="U247" s="24"/>
      <c r="V247" s="24"/>
      <c r="W247" s="24"/>
      <c r="X247" s="24"/>
      <c r="Y247" s="24"/>
      <c r="Z247" s="24"/>
      <c r="AA247" s="24"/>
      <c r="AB247" s="200"/>
    </row>
    <row r="248" spans="1:53" ht="19.95" customHeight="1">
      <c r="A248" s="199"/>
      <c r="B248" s="24"/>
      <c r="C248" s="24"/>
      <c r="D248" s="24"/>
      <c r="E248" s="24"/>
      <c r="F248" s="24"/>
      <c r="G248" s="24"/>
      <c r="H248" s="24"/>
      <c r="I248" s="24"/>
      <c r="J248" s="24"/>
      <c r="K248" s="24"/>
      <c r="L248" s="24"/>
      <c r="M248" s="24"/>
      <c r="N248" s="200"/>
      <c r="O248" s="199"/>
      <c r="P248" s="24"/>
      <c r="Q248" s="24"/>
      <c r="R248" s="24"/>
      <c r="S248" s="24"/>
      <c r="T248" s="24"/>
      <c r="U248" s="24"/>
      <c r="V248" s="24"/>
      <c r="W248" s="24"/>
      <c r="X248" s="24"/>
      <c r="Y248" s="24"/>
      <c r="Z248" s="24"/>
      <c r="AA248" s="24"/>
      <c r="AB248" s="200"/>
    </row>
    <row r="249" spans="1:53" ht="19.95" customHeight="1">
      <c r="A249" s="199"/>
      <c r="B249" s="24"/>
      <c r="C249" s="24"/>
      <c r="D249" s="24"/>
      <c r="E249" s="24"/>
      <c r="F249" s="24"/>
      <c r="G249" s="24"/>
      <c r="H249" s="24"/>
      <c r="I249" s="24"/>
      <c r="J249" s="24"/>
      <c r="K249" s="24"/>
      <c r="L249" s="24"/>
      <c r="M249" s="24"/>
      <c r="N249" s="200"/>
      <c r="O249" s="199"/>
      <c r="P249" s="24"/>
      <c r="Q249" s="24"/>
      <c r="R249" s="24"/>
      <c r="S249" s="24"/>
      <c r="T249" s="24"/>
      <c r="U249" s="24"/>
      <c r="V249" s="24"/>
      <c r="W249" s="24"/>
      <c r="X249" s="24"/>
      <c r="Y249" s="24"/>
      <c r="Z249" s="24"/>
      <c r="AA249" s="24"/>
      <c r="AB249" s="200"/>
    </row>
    <row r="250" spans="1:53" ht="19.95" customHeight="1">
      <c r="A250" s="199"/>
      <c r="B250" s="24"/>
      <c r="C250" s="24"/>
      <c r="D250" s="24"/>
      <c r="E250" s="24"/>
      <c r="F250" s="24"/>
      <c r="G250" s="24"/>
      <c r="H250" s="24"/>
      <c r="I250" s="24"/>
      <c r="J250" s="24"/>
      <c r="K250" s="24"/>
      <c r="L250" s="24"/>
      <c r="M250" s="24"/>
      <c r="N250" s="200"/>
      <c r="O250" s="199"/>
      <c r="P250" s="24"/>
      <c r="Q250" s="24"/>
      <c r="R250" s="24"/>
      <c r="S250" s="24"/>
      <c r="T250" s="24"/>
      <c r="U250" s="24"/>
      <c r="V250" s="24"/>
      <c r="W250" s="24"/>
      <c r="X250" s="24"/>
      <c r="Y250" s="24"/>
      <c r="Z250" s="24"/>
      <c r="AA250" s="24"/>
      <c r="AB250" s="200"/>
    </row>
    <row r="251" spans="1:53" ht="19.95" customHeight="1">
      <c r="A251" s="199"/>
      <c r="B251" s="24"/>
      <c r="C251" s="24"/>
      <c r="D251" s="24"/>
      <c r="E251" s="24"/>
      <c r="F251" s="24"/>
      <c r="G251" s="24"/>
      <c r="H251" s="24"/>
      <c r="I251" s="24"/>
      <c r="J251" s="24"/>
      <c r="K251" s="24"/>
      <c r="L251" s="24"/>
      <c r="M251" s="24"/>
      <c r="N251" s="200"/>
      <c r="O251" s="199"/>
      <c r="P251" s="24"/>
      <c r="Q251" s="24"/>
      <c r="R251" s="24"/>
      <c r="S251" s="24"/>
      <c r="T251" s="24"/>
      <c r="U251" s="24"/>
      <c r="V251" s="24"/>
      <c r="W251" s="24"/>
      <c r="X251" s="24"/>
      <c r="Y251" s="24"/>
      <c r="Z251" s="24"/>
      <c r="AA251" s="24"/>
      <c r="AB251" s="200"/>
    </row>
    <row r="252" spans="1:53" ht="19.95" customHeight="1">
      <c r="A252" s="199"/>
      <c r="B252" s="24"/>
      <c r="C252" s="24"/>
      <c r="D252" s="24"/>
      <c r="E252" s="24"/>
      <c r="F252" s="24"/>
      <c r="G252" s="24"/>
      <c r="H252" s="24"/>
      <c r="I252" s="24"/>
      <c r="J252" s="24"/>
      <c r="K252" s="24"/>
      <c r="L252" s="24"/>
      <c r="M252" s="24"/>
      <c r="N252" s="200"/>
      <c r="O252" s="199"/>
      <c r="P252" s="24"/>
      <c r="Q252" s="24"/>
      <c r="R252" s="24"/>
      <c r="S252" s="24"/>
      <c r="T252" s="24"/>
      <c r="U252" s="24"/>
      <c r="V252" s="24"/>
      <c r="W252" s="24"/>
      <c r="X252" s="24"/>
      <c r="Y252" s="24"/>
      <c r="Z252" s="24"/>
      <c r="AA252" s="24"/>
      <c r="AB252" s="200"/>
    </row>
    <row r="253" spans="1:53" ht="19.95" customHeight="1">
      <c r="A253" s="199"/>
      <c r="B253" s="24"/>
      <c r="C253" s="24"/>
      <c r="D253" s="24"/>
      <c r="E253" s="24"/>
      <c r="F253" s="24"/>
      <c r="G253" s="24"/>
      <c r="H253" s="24"/>
      <c r="I253" s="24"/>
      <c r="J253" s="24"/>
      <c r="K253" s="24"/>
      <c r="L253" s="24"/>
      <c r="M253" s="24"/>
      <c r="N253" s="200"/>
      <c r="O253" s="199"/>
      <c r="P253" s="24"/>
      <c r="Q253" s="24"/>
      <c r="R253" s="24"/>
      <c r="S253" s="24"/>
      <c r="T253" s="24"/>
      <c r="U253" s="24"/>
      <c r="V253" s="24"/>
      <c r="W253" s="24"/>
      <c r="X253" s="24"/>
      <c r="Y253" s="24"/>
      <c r="Z253" s="24"/>
      <c r="AA253" s="24"/>
      <c r="AB253" s="200"/>
    </row>
    <row r="254" spans="1:53" ht="19.95" customHeight="1">
      <c r="A254" s="199"/>
      <c r="B254" s="24"/>
      <c r="C254" s="24"/>
      <c r="D254" s="24"/>
      <c r="E254" s="370"/>
      <c r="F254" s="370"/>
      <c r="G254" s="24"/>
      <c r="H254" s="24"/>
      <c r="I254" s="24"/>
      <c r="J254" s="24"/>
      <c r="K254" s="24"/>
      <c r="L254" s="24"/>
      <c r="M254" s="24"/>
      <c r="N254" s="200"/>
      <c r="O254" s="199"/>
      <c r="P254" s="24"/>
      <c r="Q254" s="24"/>
      <c r="R254" s="24"/>
      <c r="S254" s="24"/>
      <c r="T254" s="24"/>
      <c r="U254" s="24"/>
      <c r="V254" s="24"/>
      <c r="W254" s="24"/>
      <c r="X254" s="24"/>
      <c r="Y254" s="24"/>
      <c r="Z254" s="24"/>
      <c r="AA254" s="24"/>
      <c r="AB254" s="200"/>
    </row>
    <row r="255" spans="1:53" ht="19.95" customHeight="1">
      <c r="A255" s="199"/>
      <c r="B255" s="24"/>
      <c r="C255" s="24"/>
      <c r="D255" s="24"/>
      <c r="E255" s="747">
        <f ca="1">IF(AZ255&gt;=BA255,AZ255-BA255,"")</f>
        <v>19</v>
      </c>
      <c r="F255" s="747" t="str">
        <f ca="1">IF(BA255&gt;=AZ255,"Too late for this offer, but ask me about other discounts.","days left to take advantage of this incredible offer.")</f>
        <v>days left to take advantage of this incredible offer.</v>
      </c>
      <c r="G255" s="24"/>
      <c r="H255" s="24"/>
      <c r="I255" s="24"/>
      <c r="J255" s="24"/>
      <c r="K255" s="24"/>
      <c r="L255" s="24"/>
      <c r="M255" s="24"/>
      <c r="N255" s="200"/>
      <c r="O255" s="199"/>
      <c r="P255" s="24"/>
      <c r="Q255" s="24"/>
      <c r="R255" s="24"/>
      <c r="S255" s="24"/>
      <c r="T255" s="24"/>
      <c r="U255" s="24"/>
      <c r="V255" s="24"/>
      <c r="W255" s="24"/>
      <c r="X255" s="24"/>
      <c r="Y255" s="24"/>
      <c r="Z255" s="24"/>
      <c r="AA255" s="24"/>
      <c r="AB255" s="200"/>
      <c r="AZ255" s="752">
        <v>44075</v>
      </c>
      <c r="BA255" s="752">
        <f ca="1">TODAY()</f>
        <v>44056</v>
      </c>
    </row>
    <row r="256" spans="1:53" ht="19.95" customHeight="1">
      <c r="A256" s="199"/>
      <c r="B256" s="24"/>
      <c r="C256" s="24"/>
      <c r="D256" s="24"/>
      <c r="E256" s="24"/>
      <c r="F256" s="24"/>
      <c r="G256" s="24"/>
      <c r="H256" s="24"/>
      <c r="I256" s="24"/>
      <c r="J256" s="24"/>
      <c r="K256" s="24"/>
      <c r="L256" s="24"/>
      <c r="M256" s="24"/>
      <c r="N256" s="200"/>
      <c r="O256" s="199"/>
      <c r="P256" s="24"/>
      <c r="Q256" s="24"/>
      <c r="R256" s="24"/>
      <c r="S256" s="24"/>
      <c r="T256" s="24"/>
      <c r="U256" s="24"/>
      <c r="V256" s="24"/>
      <c r="W256" s="24"/>
      <c r="X256" s="24"/>
      <c r="Y256" s="24"/>
      <c r="Z256" s="24"/>
      <c r="AA256" s="24"/>
      <c r="AB256" s="200"/>
    </row>
    <row r="257" spans="1:90" ht="19.95" customHeight="1">
      <c r="A257" s="199"/>
      <c r="B257" s="24"/>
      <c r="C257" s="24"/>
      <c r="D257" s="24"/>
      <c r="E257" s="24"/>
      <c r="F257" s="24"/>
      <c r="G257" s="24"/>
      <c r="H257" s="24"/>
      <c r="I257" s="24"/>
      <c r="J257" s="24"/>
      <c r="K257" s="24"/>
      <c r="L257" s="24"/>
      <c r="M257" s="24"/>
      <c r="N257" s="200"/>
      <c r="O257" s="199"/>
      <c r="P257" s="24"/>
      <c r="Q257" s="24"/>
      <c r="R257" s="24"/>
      <c r="S257" s="24"/>
      <c r="T257" s="24"/>
      <c r="U257" s="24"/>
      <c r="V257" s="24"/>
      <c r="W257" s="24"/>
      <c r="X257" s="24"/>
      <c r="Y257" s="24"/>
      <c r="Z257" s="24"/>
      <c r="AA257" s="24"/>
      <c r="AB257" s="200"/>
    </row>
    <row r="258" spans="1:90" ht="19.95" customHeight="1">
      <c r="A258" s="199"/>
      <c r="B258" s="24"/>
      <c r="C258" s="24"/>
      <c r="D258" s="24"/>
      <c r="E258" s="24"/>
      <c r="F258" s="24"/>
      <c r="G258" s="24"/>
      <c r="H258" s="24"/>
      <c r="I258" s="24"/>
      <c r="J258" s="24"/>
      <c r="K258" s="24"/>
      <c r="L258" s="24"/>
      <c r="M258" s="24"/>
      <c r="N258" s="200"/>
      <c r="O258" s="199"/>
      <c r="P258" s="24"/>
      <c r="Q258" s="24"/>
      <c r="R258" s="24"/>
      <c r="S258" s="24"/>
      <c r="T258" s="24"/>
      <c r="U258" s="24"/>
      <c r="V258" s="24"/>
      <c r="W258" s="24"/>
      <c r="X258" s="24"/>
      <c r="Y258" s="24"/>
      <c r="Z258" s="24"/>
      <c r="AA258" s="24"/>
      <c r="AB258" s="200"/>
    </row>
    <row r="259" spans="1:90" ht="19.95" customHeight="1">
      <c r="A259" s="199"/>
      <c r="B259" s="24"/>
      <c r="C259" s="24"/>
      <c r="D259" s="24"/>
      <c r="E259" s="24"/>
      <c r="F259" s="24"/>
      <c r="G259" s="24"/>
      <c r="H259" s="24"/>
      <c r="I259" s="24"/>
      <c r="J259" s="24"/>
      <c r="K259" s="24"/>
      <c r="L259" s="24"/>
      <c r="M259" s="24"/>
      <c r="N259" s="200"/>
      <c r="O259" s="199"/>
      <c r="P259" s="24"/>
      <c r="Q259" s="24"/>
      <c r="R259" s="24"/>
      <c r="S259" s="24"/>
      <c r="T259" s="24"/>
      <c r="U259" s="24"/>
      <c r="V259" s="24"/>
      <c r="W259" s="24"/>
      <c r="X259" s="24"/>
      <c r="Y259" s="24"/>
      <c r="Z259" s="24"/>
      <c r="AA259" s="24"/>
      <c r="AB259" s="200"/>
    </row>
    <row r="260" spans="1:90" ht="12.75" customHeight="1">
      <c r="A260" s="199"/>
      <c r="B260" s="24"/>
      <c r="C260" s="24"/>
      <c r="D260" s="24"/>
      <c r="E260" s="24"/>
      <c r="F260" s="24"/>
      <c r="G260" s="24"/>
      <c r="H260" s="24"/>
      <c r="I260" s="24"/>
      <c r="J260" s="24"/>
      <c r="K260" s="24"/>
      <c r="L260" s="24"/>
      <c r="M260" s="24"/>
      <c r="N260" s="200"/>
      <c r="O260" s="199"/>
      <c r="P260" s="24"/>
      <c r="Q260" s="24"/>
      <c r="R260" s="24"/>
      <c r="S260" s="24"/>
      <c r="T260" s="24"/>
      <c r="U260" s="24"/>
      <c r="V260" s="24"/>
      <c r="W260" s="24"/>
      <c r="X260" s="24"/>
      <c r="Y260" s="24"/>
      <c r="Z260" s="24"/>
      <c r="AA260" s="24"/>
      <c r="AB260" s="200"/>
      <c r="CD260" s="37"/>
    </row>
    <row r="261" spans="1:90" ht="12.75" customHeight="1">
      <c r="A261" s="199"/>
      <c r="B261" s="24"/>
      <c r="C261" s="24"/>
      <c r="D261" s="24"/>
      <c r="E261" s="24"/>
      <c r="F261" s="24"/>
      <c r="G261" s="24"/>
      <c r="H261" s="24"/>
      <c r="I261" s="24"/>
      <c r="J261" s="24"/>
      <c r="K261" s="24"/>
      <c r="L261" s="24"/>
      <c r="M261" s="24"/>
      <c r="N261" s="200"/>
      <c r="O261" s="199"/>
      <c r="P261" s="24"/>
      <c r="Q261" s="24"/>
      <c r="R261" s="24"/>
      <c r="S261" s="24"/>
      <c r="T261" s="24"/>
      <c r="U261" s="24"/>
      <c r="V261" s="24"/>
      <c r="W261" s="24"/>
      <c r="X261" s="24"/>
      <c r="Y261" s="24"/>
      <c r="Z261" s="24"/>
      <c r="AA261" s="24"/>
      <c r="AB261" s="200"/>
      <c r="CL261" s="315"/>
    </row>
    <row r="262" spans="1:90" ht="12.75" customHeight="1">
      <c r="A262" s="199"/>
      <c r="B262" s="24"/>
      <c r="C262" s="24"/>
      <c r="D262" s="24"/>
      <c r="E262" s="24"/>
      <c r="F262" s="24"/>
      <c r="G262" s="24"/>
      <c r="H262" s="24"/>
      <c r="I262" s="24"/>
      <c r="J262" s="24"/>
      <c r="K262" s="24"/>
      <c r="L262" s="24"/>
      <c r="M262" s="24"/>
      <c r="N262" s="200"/>
      <c r="O262" s="199"/>
      <c r="P262" s="24"/>
      <c r="Q262" s="24"/>
      <c r="R262" s="24"/>
      <c r="S262" s="24"/>
      <c r="T262" s="24"/>
      <c r="U262" s="24"/>
      <c r="V262" s="24"/>
      <c r="W262" s="24"/>
      <c r="X262" s="24"/>
      <c r="Y262" s="24"/>
      <c r="Z262" s="24"/>
      <c r="AA262" s="24"/>
      <c r="AB262" s="200"/>
    </row>
    <row r="263" spans="1:90" ht="12.75" customHeight="1">
      <c r="A263" s="199"/>
      <c r="B263" s="24"/>
      <c r="C263" s="24"/>
      <c r="D263" s="24"/>
      <c r="E263" s="24"/>
      <c r="F263" s="24"/>
      <c r="G263" s="24"/>
      <c r="H263" s="24"/>
      <c r="I263" s="24"/>
      <c r="J263" s="24"/>
      <c r="K263" s="24"/>
      <c r="L263" s="24"/>
      <c r="M263" s="24"/>
      <c r="N263" s="200"/>
      <c r="O263" s="199"/>
      <c r="P263" s="24"/>
      <c r="Q263" s="24"/>
      <c r="R263" s="24"/>
      <c r="S263" s="24"/>
      <c r="T263" s="24"/>
      <c r="U263" s="24"/>
      <c r="V263" s="24"/>
      <c r="W263" s="24"/>
      <c r="X263" s="24"/>
      <c r="Y263" s="24"/>
      <c r="Z263" s="24"/>
      <c r="AA263" s="24"/>
      <c r="AB263" s="200"/>
    </row>
    <row r="264" spans="1:90" ht="12.75" customHeight="1">
      <c r="A264" s="199"/>
      <c r="B264" s="24"/>
      <c r="C264" s="24"/>
      <c r="D264" s="24"/>
      <c r="E264" s="24"/>
      <c r="F264" s="24"/>
      <c r="G264" s="24"/>
      <c r="H264" s="24"/>
      <c r="I264" s="24"/>
      <c r="J264" s="24"/>
      <c r="K264" s="24"/>
      <c r="L264" s="24"/>
      <c r="M264" s="24"/>
      <c r="N264" s="200"/>
      <c r="O264" s="199"/>
      <c r="P264" s="24"/>
      <c r="Q264" s="24"/>
      <c r="R264" s="24"/>
      <c r="S264" s="24"/>
      <c r="T264" s="24"/>
      <c r="U264" s="24"/>
      <c r="V264" s="24"/>
      <c r="W264" s="24"/>
      <c r="X264" s="24"/>
      <c r="Y264" s="24"/>
      <c r="Z264" s="24"/>
      <c r="AA264" s="24"/>
      <c r="AB264" s="200"/>
    </row>
    <row r="265" spans="1:90" ht="12.75" customHeight="1">
      <c r="A265" s="199"/>
      <c r="B265" s="24"/>
      <c r="C265" s="24"/>
      <c r="D265" s="24"/>
      <c r="E265" s="24"/>
      <c r="F265" s="24"/>
      <c r="G265" s="24"/>
      <c r="H265" s="24"/>
      <c r="I265" s="24"/>
      <c r="J265" s="24"/>
      <c r="K265" s="24"/>
      <c r="L265" s="24"/>
      <c r="M265" s="24"/>
      <c r="N265" s="200"/>
      <c r="O265" s="199"/>
      <c r="P265" s="24"/>
      <c r="Q265" s="24"/>
      <c r="R265" s="24"/>
      <c r="S265" s="24"/>
      <c r="T265" s="24"/>
      <c r="U265" s="24"/>
      <c r="V265" s="24"/>
      <c r="W265" s="24"/>
      <c r="X265" s="24"/>
      <c r="Y265" s="24"/>
      <c r="Z265" s="24"/>
      <c r="AA265" s="24"/>
      <c r="AB265" s="200"/>
    </row>
    <row r="266" spans="1:90" ht="12.75" customHeight="1">
      <c r="A266" s="199"/>
      <c r="B266" s="24"/>
      <c r="C266" s="24"/>
      <c r="D266" s="24"/>
      <c r="E266" s="24"/>
      <c r="F266" s="24"/>
      <c r="G266" s="24"/>
      <c r="H266" s="24"/>
      <c r="I266" s="24"/>
      <c r="J266" s="24"/>
      <c r="K266" s="24"/>
      <c r="L266" s="24"/>
      <c r="M266" s="24"/>
      <c r="N266" s="200"/>
      <c r="O266" s="199"/>
      <c r="P266" s="24"/>
      <c r="Q266" s="24"/>
      <c r="R266" s="24"/>
      <c r="S266" s="24"/>
      <c r="T266" s="24"/>
      <c r="U266" s="24"/>
      <c r="V266" s="24"/>
      <c r="W266" s="24"/>
      <c r="X266" s="24"/>
      <c r="Y266" s="24"/>
      <c r="Z266" s="24"/>
      <c r="AA266" s="24"/>
      <c r="AB266" s="200"/>
    </row>
    <row r="267" spans="1:90" ht="12.75" customHeight="1">
      <c r="A267" s="199"/>
      <c r="B267" s="24"/>
      <c r="C267" s="24"/>
      <c r="D267" s="24"/>
      <c r="E267" s="24"/>
      <c r="F267" s="24"/>
      <c r="G267" s="24"/>
      <c r="H267" s="24"/>
      <c r="I267" s="24"/>
      <c r="J267" s="24"/>
      <c r="K267" s="24"/>
      <c r="L267" s="24"/>
      <c r="M267" s="24"/>
      <c r="N267" s="200"/>
      <c r="O267" s="199"/>
      <c r="P267" s="24"/>
      <c r="Q267" s="24"/>
      <c r="R267" s="24"/>
      <c r="S267" s="24"/>
      <c r="T267" s="24"/>
      <c r="U267" s="24"/>
      <c r="V267" s="24"/>
      <c r="W267" s="24"/>
      <c r="X267" s="24"/>
      <c r="Y267" s="24"/>
      <c r="Z267" s="24"/>
      <c r="AA267" s="24"/>
      <c r="AB267" s="200"/>
    </row>
    <row r="268" spans="1:90" ht="12.75" customHeight="1">
      <c r="A268" s="199"/>
      <c r="B268" s="24"/>
      <c r="C268" s="24"/>
      <c r="D268" s="24"/>
      <c r="E268" s="24"/>
      <c r="F268" s="24"/>
      <c r="G268" s="24"/>
      <c r="H268" s="24"/>
      <c r="I268" s="24"/>
      <c r="J268" s="24"/>
      <c r="K268" s="24"/>
      <c r="L268" s="24"/>
      <c r="M268" s="24"/>
      <c r="N268" s="200"/>
      <c r="O268" s="199"/>
      <c r="P268" s="24"/>
      <c r="Q268" s="24"/>
      <c r="R268" s="24"/>
      <c r="S268" s="24"/>
      <c r="T268" s="24"/>
      <c r="U268" s="24"/>
      <c r="V268" s="24"/>
      <c r="W268" s="24"/>
      <c r="X268" s="24"/>
      <c r="Y268" s="24"/>
      <c r="Z268" s="24"/>
      <c r="AA268" s="24"/>
      <c r="AB268" s="200"/>
    </row>
    <row r="269" spans="1:90" ht="12.75" customHeight="1">
      <c r="A269" s="199"/>
      <c r="B269" s="24"/>
      <c r="C269" s="24"/>
      <c r="D269" s="24"/>
      <c r="E269" s="24"/>
      <c r="F269" s="24"/>
      <c r="G269" s="24"/>
      <c r="H269" s="24"/>
      <c r="I269" s="24"/>
      <c r="J269" s="24"/>
      <c r="K269" s="24"/>
      <c r="L269" s="24"/>
      <c r="M269" s="24"/>
      <c r="N269" s="200"/>
      <c r="O269" s="199"/>
      <c r="P269" s="24"/>
      <c r="Q269" s="24"/>
      <c r="R269" s="24"/>
      <c r="S269" s="24"/>
      <c r="T269" s="24"/>
      <c r="U269" s="24"/>
      <c r="V269" s="24"/>
      <c r="W269" s="24"/>
      <c r="X269" s="24"/>
      <c r="Y269" s="24"/>
      <c r="Z269" s="24"/>
      <c r="AA269" s="24"/>
      <c r="AB269" s="200"/>
    </row>
    <row r="270" spans="1:90" ht="13.8" customHeight="1">
      <c r="A270" s="199"/>
      <c r="B270" s="24"/>
      <c r="C270" s="24"/>
      <c r="D270" s="24"/>
      <c r="E270" s="24"/>
      <c r="F270" s="24"/>
      <c r="G270" s="24"/>
      <c r="H270" s="24"/>
      <c r="I270" s="24"/>
      <c r="J270" s="24"/>
      <c r="K270" s="24"/>
      <c r="L270" s="24"/>
      <c r="M270" s="24"/>
      <c r="N270" s="200"/>
      <c r="O270" s="199"/>
      <c r="P270" s="24"/>
      <c r="Q270" s="24"/>
      <c r="R270" s="24"/>
      <c r="S270" s="24"/>
      <c r="T270" s="24"/>
      <c r="U270" s="24"/>
      <c r="V270" s="24"/>
      <c r="W270" s="24"/>
      <c r="X270" s="24"/>
      <c r="Y270" s="24"/>
      <c r="Z270" s="24"/>
      <c r="AA270" s="24"/>
      <c r="AB270" s="200"/>
    </row>
    <row r="271" spans="1:90">
      <c r="A271" s="199"/>
      <c r="B271" s="24"/>
      <c r="C271" s="24"/>
      <c r="D271" s="24"/>
      <c r="E271" s="24"/>
      <c r="F271" s="24"/>
      <c r="G271" s="24"/>
      <c r="H271" s="24"/>
      <c r="I271" s="24"/>
      <c r="J271" s="24"/>
      <c r="K271" s="24"/>
      <c r="L271" s="24"/>
      <c r="M271" s="24"/>
      <c r="N271" s="200"/>
      <c r="O271" s="199"/>
      <c r="P271" s="24"/>
      <c r="Q271" s="24"/>
      <c r="R271" s="24"/>
      <c r="S271" s="24"/>
      <c r="T271" s="24"/>
      <c r="U271" s="24"/>
      <c r="V271" s="24"/>
      <c r="W271" s="24"/>
      <c r="X271" s="24"/>
      <c r="Y271" s="24"/>
      <c r="Z271" s="24"/>
      <c r="AA271" s="24"/>
      <c r="AB271" s="200"/>
    </row>
    <row r="272" spans="1:90">
      <c r="A272" s="199"/>
      <c r="B272" s="24"/>
      <c r="C272" s="24"/>
      <c r="D272" s="24"/>
      <c r="E272" s="24"/>
      <c r="F272" s="24"/>
      <c r="G272" s="24"/>
      <c r="H272" s="24"/>
      <c r="I272" s="24"/>
      <c r="J272" s="24"/>
      <c r="K272" s="24"/>
      <c r="L272" s="24"/>
      <c r="M272" s="24"/>
      <c r="N272" s="200"/>
      <c r="O272" s="199"/>
      <c r="P272" s="24"/>
      <c r="Q272" s="24"/>
      <c r="R272" s="24"/>
      <c r="S272" s="24"/>
      <c r="T272" s="24"/>
      <c r="U272" s="24"/>
      <c r="V272" s="24"/>
      <c r="W272" s="24"/>
      <c r="X272" s="24"/>
      <c r="Y272" s="24"/>
      <c r="Z272" s="24"/>
      <c r="AA272" s="24"/>
      <c r="AB272" s="200"/>
    </row>
    <row r="273" spans="1:28">
      <c r="A273" s="199"/>
      <c r="B273" s="24"/>
      <c r="C273" s="24"/>
      <c r="D273" s="24"/>
      <c r="E273" s="24"/>
      <c r="F273" s="24"/>
      <c r="G273" s="24"/>
      <c r="H273" s="24"/>
      <c r="I273" s="24"/>
      <c r="J273" s="24"/>
      <c r="K273" s="24"/>
      <c r="L273" s="24"/>
      <c r="M273" s="24"/>
      <c r="N273" s="200"/>
      <c r="O273" s="199"/>
      <c r="P273" s="24"/>
      <c r="Q273" s="24"/>
      <c r="R273" s="24"/>
      <c r="S273" s="24"/>
      <c r="T273" s="24"/>
      <c r="U273" s="24"/>
      <c r="V273" s="24"/>
      <c r="W273" s="24"/>
      <c r="X273" s="24"/>
      <c r="Y273" s="24"/>
      <c r="Z273" s="24"/>
      <c r="AA273" s="24"/>
      <c r="AB273" s="200"/>
    </row>
    <row r="274" spans="1:28">
      <c r="A274" s="199"/>
      <c r="B274" s="24"/>
      <c r="C274" s="24"/>
      <c r="D274" s="24"/>
      <c r="E274" s="24"/>
      <c r="F274" s="24"/>
      <c r="G274" s="24"/>
      <c r="H274" s="24"/>
      <c r="I274" s="24"/>
      <c r="J274" s="24"/>
      <c r="K274" s="24"/>
      <c r="L274" s="24"/>
      <c r="M274" s="24"/>
      <c r="N274" s="200"/>
      <c r="O274" s="199"/>
      <c r="P274" s="24"/>
      <c r="Q274" s="24"/>
      <c r="R274" s="24"/>
      <c r="S274" s="24"/>
      <c r="T274" s="24"/>
      <c r="U274" s="24"/>
      <c r="V274" s="24"/>
      <c r="W274" s="24"/>
      <c r="X274" s="24"/>
      <c r="Y274" s="24"/>
      <c r="Z274" s="24"/>
      <c r="AA274" s="24"/>
      <c r="AB274" s="200"/>
    </row>
    <row r="275" spans="1:28">
      <c r="A275" s="199"/>
      <c r="B275" s="24"/>
      <c r="C275" s="24"/>
      <c r="D275" s="24"/>
      <c r="E275" s="24"/>
      <c r="F275" s="24"/>
      <c r="G275" s="24"/>
      <c r="H275" s="24"/>
      <c r="I275" s="24"/>
      <c r="J275" s="24"/>
      <c r="K275" s="24"/>
      <c r="L275" s="24"/>
      <c r="M275" s="24"/>
      <c r="N275" s="200"/>
      <c r="O275" s="199"/>
      <c r="P275" s="24"/>
      <c r="Q275" s="24"/>
      <c r="R275" s="24"/>
      <c r="S275" s="24"/>
      <c r="T275" s="24"/>
      <c r="U275" s="24"/>
      <c r="V275" s="24"/>
      <c r="W275" s="24"/>
      <c r="X275" s="24"/>
      <c r="Y275" s="24"/>
      <c r="Z275" s="24"/>
      <c r="AA275" s="24"/>
      <c r="AB275" s="200"/>
    </row>
    <row r="276" spans="1:28">
      <c r="A276" s="201"/>
      <c r="B276" s="202"/>
      <c r="C276" s="202"/>
      <c r="D276" s="202"/>
      <c r="E276" s="202"/>
      <c r="F276" s="202"/>
      <c r="G276" s="202"/>
      <c r="H276" s="202"/>
      <c r="I276" s="202"/>
      <c r="J276" s="202"/>
      <c r="K276" s="202"/>
      <c r="L276" s="202"/>
      <c r="M276" s="202"/>
      <c r="N276" s="203"/>
      <c r="O276" s="201"/>
      <c r="P276" s="202"/>
      <c r="Q276" s="202"/>
      <c r="R276" s="202"/>
      <c r="S276" s="202"/>
      <c r="T276" s="202"/>
      <c r="U276" s="202"/>
      <c r="V276" s="202"/>
      <c r="W276" s="202"/>
      <c r="X276" s="202"/>
      <c r="Y276" s="202"/>
      <c r="Z276" s="202"/>
      <c r="AA276" s="202"/>
      <c r="AB276" s="203"/>
    </row>
  </sheetData>
  <mergeCells count="7">
    <mergeCell ref="B1:M1"/>
    <mergeCell ref="B114:K114"/>
    <mergeCell ref="B196:G196"/>
    <mergeCell ref="B236:L236"/>
    <mergeCell ref="R219:AA230"/>
    <mergeCell ref="P236:V236"/>
    <mergeCell ref="P1:V1"/>
  </mergeCells>
  <hyperlinks>
    <hyperlink ref="A36" location="campaign!A1:AB1" tooltip="to top" display="#" xr:uid="{AB177792-987F-47A0-9D1C-65BF952FD91B}"/>
    <hyperlink ref="AB36" location="campaign!A72:AB113" tooltip="next page" display="$" xr:uid="{E5A0F26B-53CB-4001-ADE4-3A302438C049}"/>
    <hyperlink ref="AB114" location="campaign!A155:AB195" tooltip="next page" display="$" xr:uid="{4930DE11-BF7E-430C-86C9-8B3B6A4FF8CE}"/>
    <hyperlink ref="A72" location="campaign!A36:AB36" tooltip="to previous page header" display="#" xr:uid="{7157A30E-E476-405C-B883-2AFC02E72C32}"/>
    <hyperlink ref="A114" location="campaign!A72:AB72" tooltip="to previous page header" display="#" xr:uid="{B527A827-F82B-43BF-AD3A-B5A6746DEA84}"/>
    <hyperlink ref="A196" location="campaign!A155:AB155" tooltip="to previous page header" display="#" xr:uid="{B548268B-5AE2-4895-83CA-6EF9A1FFD986}"/>
    <hyperlink ref="A236" location="campaign!A217:AB217" tooltip="to previous page header" display="#" xr:uid="{B0C057F3-E3CE-4444-9C05-7B6897C73BDF}"/>
    <hyperlink ref="AB236" location="campaign!A277:AB277" tooltip="next page" display="$" xr:uid="{783F1C21-150C-473A-B9CC-80D1F0FE575C}"/>
    <hyperlink ref="AB155" location="campaign!A196:AB235" tooltip="next page" display="$" xr:uid="{8AB2EA68-62B7-40CD-B681-F248C3EAD78E}"/>
    <hyperlink ref="A155" location="campaign!A114:AB114" tooltip="to previous page header" display="#" xr:uid="{E766EA4F-E9CF-4EE3-9D85-9B99A6D35037}"/>
    <hyperlink ref="B1" r:id="rId1" tooltip="go to Harmony Politics at ValueRelating.com" xr:uid="{B5640685-475B-4FCA-A368-5FD1BDA72FAB}"/>
    <hyperlink ref="B36:J36" location="campaign!A1:AB1" tooltip="back to the top" display="Massaging your messaging" xr:uid="{A22899D6-F613-4960-AF86-23EDA7DDC7F8}"/>
    <hyperlink ref="B114" location="campaign!A1:AB1" tooltip="back to the top" display="Inspiring general voter turnout" xr:uid="{B21487DF-E5DC-4F4F-A289-54B0301AE518}"/>
    <hyperlink ref="B196" location="campaign!A1:AB1" tooltip="back to the top" display="Attracting donors" xr:uid="{0BE344C1-4BFB-4654-9985-129B45B956BF}"/>
    <hyperlink ref="B236" location="campaign!A1:AB1" tooltip="back to the top" display="Value Relating consulting services" xr:uid="{396E39CB-B743-43F6-ACAF-5041B8DB72A2}"/>
    <hyperlink ref="AB72" location="campaign!A114:AB154" display="$" xr:uid="{D4CC09E8-FC82-4760-A17A-2DE1A2EE21E1}"/>
    <hyperlink ref="AB196" location="campaign!A236:AB276" tooltip="next page" display="$" xr:uid="{C737BF0A-9254-43B5-A3A3-8AA1828E5A0D}"/>
    <hyperlink ref="A217" location="campaign!A96:AB196" tooltip="to previous page header" display="#" xr:uid="{8B6B29C2-C1CF-4C5E-B49F-D5D1788CA802}"/>
  </hyperlinks>
  <printOptions horizontalCentered="1"/>
  <pageMargins left="0.65" right="0.65" top="0.75" bottom="0.75" header="0.3" footer="0.3"/>
  <pageSetup pageOrder="overThenDown" orientation="portrait" r:id="rId2"/>
  <headerFooter>
    <oddHeader>&amp;C&amp;"Arial Black,Regular"&amp;16&amp;K00B050Value&amp;K01+000 &amp;K7030A0Relating&amp;Rver. 01</oddHeader>
    <oddFooter>&amp;L&amp;D&amp;C&amp;P&amp;R&amp;F; &amp;A</oddFooter>
  </headerFooter>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HP</vt:lpstr>
      <vt:lpstr>campaign</vt:lpstr>
      <vt:lpstr>campaign!Print_Area</vt:lpstr>
      <vt:lpstr>HP!Print_Area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cp:lastModifiedBy>
  <cp:lastPrinted>2020-08-14T00:41:58Z</cp:lastPrinted>
  <dcterms:created xsi:type="dcterms:W3CDTF">2020-01-07T05:19:24Z</dcterms:created>
  <dcterms:modified xsi:type="dcterms:W3CDTF">2020-08-14T02:04:04Z</dcterms:modified>
</cp:coreProperties>
</file>